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Paramètres" sheetId="2" state="visible" r:id="rId4"/>
    <sheet name="Comparatif" sheetId="3" state="visible" r:id="rId5"/>
    <sheet name="Seuils" sheetId="4" state="visible" r:id="rId6"/>
    <sheet name="Horizon" sheetId="5" state="visible" r:id="rId7"/>
    <sheet name="Passage" sheetId="6" state="visible" r:id="rId8"/>
    <sheet name="Calcul"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<sst xmlns="http://schemas.openxmlformats.org/spreadsheetml/2006/main" count="422" uniqueCount="356">
  <si>
    <t xml:space="preserve">SIMULATEUR — SCEA À L'IR SEULE OU SCEA À L'IR + HOLDING À L'IS (version du 3 octobre 2026)</t>
  </si>
  <si>
    <t xml:space="preserve">Méthode et lecture des résultats : https://lesdeuxrecoltes.fr/structures/creer-une-holding-agriculteur/</t>
  </si>
  <si>
    <t xml:space="preserve">À quoi il sert</t>
  </si>
  <si>
    <t xml:space="preserve">Déterminer à partir de quel bénéfice, de quel niveau de dépenses et de quel horizon de placement une holding à l'IS, associée à 49,9 % de la SCEA, l'emporte sur la détention directe.</t>
  </si>
  <si>
    <t xml:space="preserve">Mode d'emploi</t>
  </si>
  <si>
    <t xml:space="preserve">1. Onglet Passage : indiquer le dernier exercice clos (N), recopier les résultats déclarés et les retraitements des exercices N-4 à N. Le tableur en tire le bénéfice brut moyen. Tant que l'onglet est vide, un bénéfice d'exemple de 80 000 € est utilisé.</t>
  </si>
  <si>
    <t xml:space="preserve">2. Onglet Paramètres : vérifier les cases jaunes (dépenses, foyer, structure, placement, PEA).</t>
  </si>
  <si>
    <t xml:space="preserve">3. Lire Comparatif (une année type), Seuils (plusieurs niveaux de bénéfice) et Horizon (accumulation, PEA compris).</t>
  </si>
  <si>
    <t xml:space="preserve">Convention de couleurs : cases jaunes à texte bleu = saisies ; texte noir = calculé ; texte vert = repris d'un autre onglet. Ne rien saisir dans l'onglet Calcul, sauf les bénéfices testés de la ligne 4.</t>
  </si>
  <si>
    <t xml:space="preserve">Ce que le tableur prend en compte</t>
  </si>
  <si>
    <t xml:space="preserve">• IR : barème complet, avec plafonnement du quotient familial et décote.</t>
  </si>
  <si>
    <t xml:space="preserve">• MSA : barème 2026 sur l'assiette réformée (revenu brut hors cotisations − 26 %), et non un taux fixe ; déductible de l'IR hors CSG-CRDS non déductible.</t>
  </si>
  <si>
    <t xml:space="preserve">• DEP : même politique dans les deux options, nulle par défaut (report d'imposition, neutre en rythme de croisière) ; réintégration d'une DEP antérieure répartie selon les droits, la part de la holding n'étant pas imposée (déduction sans texte qui vise le cas, à faire confirmer) ; exonération de 30 % appliquée à l'IR et à la MSA.</t>
  </si>
  <si>
    <t xml:space="preserve">• Holding : coût annuel déduit de l'IS ; dividendes plafonnés à sa trésorerie ; management fees répartis entre les deux quotes-parts.</t>
  </si>
  <si>
    <t xml:space="preserve">• Comparaison : écart annuel avec la trésorerie de la holding comptée à 100 % et après PFU ; patrimoine à l'horizon, avec PEA puis compte-titres d'un côté, holding de l'autre.</t>
  </si>
  <si>
    <t xml:space="preserve">• Retraite : les cotisations retraite non versées sont affichées (droits perdus).</t>
  </si>
  <si>
    <t xml:space="preserve">• Cycle DEP : l'exonération de 30 % en cas d'aléa est annualisée (fréquence × montant moyen) et comptée dans l'année type, sur l'IR et la MSA ; à 100 % avec l'IR seul, à 50,1 % avec la holding.</t>
  </si>
  <si>
    <t xml:space="preserve">Hypothèses et limites</t>
  </si>
  <si>
    <t xml:space="preserve">• Année type : même bénéfice chaque année. La MSA de l'année N reposant en réalité sur N-1 (ou la moyenne N-3 à N-1), et la moyenne triennale fiscale sur N-2 à N, les deux ou trois premières années après la création de la holding sont moins favorables que l'année type.</t>
  </si>
  <si>
    <t xml:space="preserve">• Barème MSA : la RCO complémentaire et l'AMEXA au-delà de 3 PASS sont approchées ; les forfaits sont des ordres de grandeur. Recaler sur vos appels de cotisations.</t>
  </si>
  <si>
    <t xml:space="preserve">• Dividendes au PFU uniquement (l'option globale pour le barème n'est pas modélisée). Coûts de sortie de la structure non modélisés.</t>
  </si>
  <si>
    <t xml:space="preserve">• Placements : rendement identique partout ; holding investie en titres vifs (un ETF y est imposé chaque année sur ses plus-values latentes, art. 209-0 A, sauf fonds investis à 90 % au moins en actions de l'UE).</t>
  </si>
  <si>
    <t xml:space="preserve">Points juridiques préalables (à faire valider par l'expert-comptable)</t>
  </si>
  <si>
    <t xml:space="preserve">• Une EARL n'admet que des associés personnes physiques : l'entrée d'une holding suppose de transformer l'EARL en SCEA (neutre fiscalement entre sociétés civiles à l'IR). Vérifier baux, engagements PAC, contrôle des structures.</t>
  </si>
  <si>
    <t xml:space="preserve">• Apport des parts à la holding : plus-value professionnelle imposable (art. 151 nonies) ; exonérations 151 septies et 238 quindecies a priori hors de portée. Alternative : augmentation de capital souscrite par la holding. Montant à saisir en coûts d'entrée.</t>
  </si>
  <si>
    <t xml:space="preserve">• DEP : la part de la holding est calculée selon les règles de l'IS, donc sans DEP. La DEP constituée avant l'entrée de la holding n'est jamais imposée pour la fraction qui lui revient à la réintégration, mais en cas d'apport de parts elle alourdit la plus-value d'apport. Plafond de DEP : apprécié sur le bénéfice de la société avant répartition (BOI-BA-BASE-30-45-20, § 30 et 360) ; la DEP est pratiquée par la société, mais seule votre quote-part (50,1 %) en bénéficie, alors que l'épargne de précaution doit couvrir la totalité de la déduction.</t>
  </si>
  <si>
    <t xml:space="preserve">• Abus de droit fiscal (art. L64 A du LPF) et social : un montage dont le motif principal est l'économie d'impôt ou de cotisations est contestable. Ce qui le défend : des parts acquises à leur valeur réelle, une holding qui a une activité patrimoniale réelle.</t>
  </si>
  <si>
    <t xml:space="preserve">Ce tableur n'est pas un avis fiscal ou juridique.</t>
  </si>
  <si>
    <t xml:space="preserve">Phase d'accumulation</t>
  </si>
  <si>
    <t xml:space="preserve">• Phase d'accumulation seule : la durée se règle en Paramètres C87 ; l'onglet Horizon donne aussi l'écart à 5, 10, 15, 20, 25 et 30 ans.</t>
  </si>
  <si>
    <t xml:space="preserve">• IS de la holding progressif : les dividendes du portefeuille s'ajoutent à la quote-part agricole, le taux réduit de 15 % ne couvre que les 42 500 premiers euros du total, le surplus est à 25 %.</t>
  </si>
  <si>
    <t xml:space="preserve">• Plus-values latentes de la holding imposées au taux de sortie saisi en Paramètres C89 : 15 % pour des retraits progressifs (hypothèse retenue), 25 % pour une sortie en une fois.</t>
  </si>
  <si>
    <t xml:space="preserve">• Points ouverts : l'exonération de 30 % est appliquée à l'IR et à la MSA, mais son effet sur la MSA n'est pas établi (fréquence des aléas à 0 en Paramètres C27 pour l'écarter entièrement) ; le risque que la MSA réclame des cotisations sur la part de la holding n'est pas modélisé ; le barème MSA est approché.</t>
  </si>
  <si>
    <t xml:space="preserve">PARAMÈTRES — SCEA à l'IR seule ou SCEA à l'IR + holding à l'IS</t>
  </si>
  <si>
    <t xml:space="preserve">Cases jaunes à texte bleu : à saisir. Texte noir : calculé. Texte vert : repris d'un autre onglet.</t>
  </si>
  <si>
    <t xml:space="preserve">1. EXPLOITATION ET FOYER</t>
  </si>
  <si>
    <t xml:space="preserve">Bénéfice brut de référence (avant DEP et avant cotisations personnelles)</t>
  </si>
  <si>
    <t xml:space="preserve">Par défaut : moyenne des exercices retraités dans l'onglet Passage, ou 80 000 € (exemple) tant que Passage est vide. Vous pouvez remplacer la formule par un montant pour tester un niveau de bénéfice.</t>
  </si>
  <si>
    <t xml:space="preserve">Dépenses personnelles annuelles à financer (prélèvements)</t>
  </si>
  <si>
    <t xml:space="preserve">Valeur d'exemple, à remplacer.</t>
  </si>
  <si>
    <t xml:space="preserve">Autres revenus nets imposables du foyer</t>
  </si>
  <si>
    <t xml:space="preserve">Salaires, fonciers, pensions, en net imposable. Valeur d'exemple, à remplacer.</t>
  </si>
  <si>
    <t xml:space="preserve">Nombre de parts fiscales</t>
  </si>
  <si>
    <t xml:space="preserve">Parts de base (2 pour un couple marié ou pacsé, 1 sinon)</t>
  </si>
  <si>
    <t xml:space="preserve">Sert au plafonnement du quotient familial : l'avantage des parts au-delà est plafonné.</t>
  </si>
  <si>
    <t xml:space="preserve">2. STRUCTURE AVEC HOLDING</t>
  </si>
  <si>
    <t xml:space="preserve">Quote-part détenue en direct</t>
  </si>
  <si>
    <t xml:space="preserve">Quote-part détenue par la holding</t>
  </si>
  <si>
    <t xml:space="preserve">Management fees facturés par la holding à la SCEA (HT)</t>
  </si>
  <si>
    <t xml:space="preserve">0 par défaut : exigent des prestations réelles, une convention, un prix de marché et la TVA. Une holding sans salarié ne remplit pas ces conditions.</t>
  </si>
  <si>
    <t xml:space="preserve">Coût annuel de la holding (comptabilité, juridique, banque)</t>
  </si>
  <si>
    <t xml:space="preserve">Déductible du résultat imposable à l'IS.</t>
  </si>
  <si>
    <t xml:space="preserve">Coûts d'entrée (impôt sur la plus-value d'apport + frais de transformation)</t>
  </si>
  <si>
    <t xml:space="preserve">À chiffrer avec le comptable : l'apport de parts est une cession imposable (art. 151 nonies). Alternative sans plus-value : augmentation de capital souscrite par la holding. Payés en année 0 sur votre patrimoine personnel.</t>
  </si>
  <si>
    <t xml:space="preserve">3. DEP DE L'ANNÉE (laisser à 0 pour une année type)</t>
  </si>
  <si>
    <t xml:space="preserve">Pratiquer une DEP cette année ? (0 = non, 1 = oui, au maximum du barème)</t>
  </si>
  <si>
    <t xml:space="preserve">En rythme de croisière, déductions et réintégrations s'équilibrent : la DEP est un report, pas une économie. À utiliser pour simuler une année précise. Même politique dans les deux options. Avec la holding, le plafond reste calculé sur tout le bénéfice de la société, mais seule votre quote-part déduit la DEP ; la société doit pourtant constituer l'épargne sur la totalité. Les onglets Horizon et Seuils répètent l'année type chaque année : remettre la DEP et la réintégration à 0 avant de les lire.</t>
  </si>
  <si>
    <t xml:space="preserve">DEP antérieure réintégrée cette année (montant brut)</t>
  </si>
  <si>
    <t xml:space="preserve">Réintégration liée à un aléa assuré ? (0/1) → exonération de 30 %</t>
  </si>
  <si>
    <t xml:space="preserve">Appliquée à l'IR (art. 73 CGI). Le tableur l'applique aussi à l'assiette MSA : plausible, la DEP n'étant pas réintégrée dans l'assiette sociale, mais aucun texte ne le dit. Exige une assurance en cours au moment de l'aléa.</t>
  </si>
  <si>
    <t xml:space="preserve">Plafond des sommes exonérées par exercice</t>
  </si>
  <si>
    <t xml:space="preserve">50 000 € (aléas sanitaires, environnementaux, climatiques) ; 20 000 € pour l'aléa économique (loi de finances 2026).</t>
  </si>
  <si>
    <t xml:space="preserve">Option 2 : réintégration imputée à 100 % sur votre part ? (1 = oui, 0 = au prorata des droits)</t>
  </si>
  <si>
    <t xml:space="preserve">Règle applicable : la DEP est réintégrée au nom de la société et répartie selon les droits à la clôture ; la quote-part de la holding, déterminée selon les règles de l'IS (art. 238 bis K), ne la comprend pas. Si les parts sont apportées à la holding, la DEP non imposée augmente la plus-value d'apport (correctifs Quemener) : à inclure dans les coûts d'entrée.</t>
  </si>
  <si>
    <t xml:space="preserve">3 bis. CYCLE DEP ANNUALISÉ — compté dans l'année type (Seuils, Horizon)</t>
  </si>
  <si>
    <t xml:space="preserve">Fréquence des aléas (nombre par an)</t>
  </si>
  <si>
    <t xml:space="preserve">0,33 = un aléa tous les trois ans. Valeur d'exemple, à remplacer. Mettre 0 si vous ne pratiquez pas la DEP ou si l'exploitation n'est pas assurée.</t>
  </si>
  <si>
    <t xml:space="preserve">Montant moyen de DEP réintégré par aléa</t>
  </si>
  <si>
    <t xml:space="preserve">Valeur d'exemple, à remplacer. Gain annualisé = fréquence × 30 % du montant (plafonné), déduit de l'assiette IR et MSA : à 100 % avec l'IR seul, à hauteur de la quote-part directe avec la holding. Le lissage de la progressivité par la DEP n'est pas chiffré : il avantage aussi l'IR seul.</t>
  </si>
  <si>
    <t xml:space="preserve">4. BARÈME DEP (exercices clos en 2026)</t>
  </si>
  <si>
    <t xml:space="preserve">Seuil 2</t>
  </si>
  <si>
    <t xml:space="preserve">Source : barème 2026 (Aliantis, Cogep). Le plafond se calcule sur le bénéfice avant réintégration des DEP antérieures (BOFiP BOI-BA-BASE-30-45-20).</t>
  </si>
  <si>
    <t xml:space="preserve">Seuil 3</t>
  </si>
  <si>
    <t xml:space="preserve">Seuil 4</t>
  </si>
  <si>
    <t xml:space="preserve">Seuil 5</t>
  </si>
  <si>
    <t xml:space="preserve">Montant fixe tranche 3</t>
  </si>
  <si>
    <t xml:space="preserve">Montant fixe tranche 4</t>
  </si>
  <si>
    <t xml:space="preserve">Plafond annuel</t>
  </si>
  <si>
    <t xml:space="preserve">5. IMPÔT SUR LE REVENU (barème appliqué aux revenus 2025)</t>
  </si>
  <si>
    <t xml:space="preserve">Limite tranche à 0 %</t>
  </si>
  <si>
    <t xml:space="preserve">Source : loi de finances 2026 (Legifiscal).</t>
  </si>
  <si>
    <t xml:space="preserve">Limite tranche à 11 %</t>
  </si>
  <si>
    <t xml:space="preserve">Limite tranche à 30 %</t>
  </si>
  <si>
    <t xml:space="preserve">Limite tranche à 41 %</t>
  </si>
  <si>
    <t xml:space="preserve">Au-delà : 45 %.</t>
  </si>
  <si>
    <t xml:space="preserve">Plafond de l'avantage par demi-part</t>
  </si>
  <si>
    <t xml:space="preserve">Décote : seuil d'impôt (couple 3 277 ; personne seule 1 982)</t>
  </si>
  <si>
    <t xml:space="preserve">Décote : montant de base (couple 1 483 ; personne seule 897)</t>
  </si>
  <si>
    <t xml:space="preserve">Décote : taux</t>
  </si>
  <si>
    <t xml:space="preserve">6. MSA — BARÈME 2026 DU CHEF D'EXPLOITATION (assiette réformée)</t>
  </si>
  <si>
    <t xml:space="preserve">PASS 2026</t>
  </si>
  <si>
    <t xml:space="preserve">Source : barème MSA 2026 des non-salariés agricoles. Assiette = revenu professionnel brut hors cotisations, moins 26 %.</t>
  </si>
  <si>
    <t xml:space="preserve">Abattement d'assiette</t>
  </si>
  <si>
    <t xml:space="preserve">Abattement minimum (1,76 % du PASS)</t>
  </si>
  <si>
    <t xml:space="preserve">Abattement maximum (130 % du PASS)</t>
  </si>
  <si>
    <t xml:space="preserve">Invalidité (taux)</t>
  </si>
  <si>
    <t xml:space="preserve">Assiette minimum 11,5 % du PASS.</t>
  </si>
  <si>
    <t xml:space="preserve">Retraite de base plafonnée (taux)</t>
  </si>
  <si>
    <t xml:space="preserve">Assiette minimum 600 SMIC, plafond 1 PASS.</t>
  </si>
  <si>
    <t xml:space="preserve">600 SMIC</t>
  </si>
  <si>
    <t xml:space="preserve">Retraite de base déplafonnée (taux)</t>
  </si>
  <si>
    <t xml:space="preserve">Retraite complémentaire RCO (taux)</t>
  </si>
  <si>
    <t xml:space="preserve">Assiette minimum 1 820 SMIC. Pas de plafond retenu.</t>
  </si>
  <si>
    <t xml:space="preserve">1 820 SMIC</t>
  </si>
  <si>
    <t xml:space="preserve">RCO complémentaire : taux à 40 % du PASS</t>
  </si>
  <si>
    <t xml:space="preserve">APPROXIMATION : taux progressif de 1 % à 3 % entre 40 % et 200 % du PASS, appliqué à toute l'assiette. À recaler sur vos appels de cotisations.</t>
  </si>
  <si>
    <t xml:space="preserve">RCO complémentaire : taux à 200 % du PASS</t>
  </si>
  <si>
    <t xml:space="preserve">CSG + CRDS (sur l'assiette)</t>
  </si>
  <si>
    <t xml:space="preserve">CSG 9,2 % (dont 6,8 % déductible) + CRDS 0,5 %.</t>
  </si>
  <si>
    <t xml:space="preserve">Part non déductible de l'IR (CSG 2,4 % + CRDS 0,5 %)</t>
  </si>
  <si>
    <t xml:space="preserve">Prestations familiales : taux plein au-delà de 140 % du PASS</t>
  </si>
  <si>
    <t xml:space="preserve">0 % jusqu'à 110 % du PASS, progressif entre 110 % et 140 %.</t>
  </si>
  <si>
    <t xml:space="preserve">Formation (taux approché)</t>
  </si>
  <si>
    <t xml:space="preserve">Borné entre 0,17 % et 0,89 % du PASS.</t>
  </si>
  <si>
    <t xml:space="preserve">Forfaits ATEXA + indemnités journalières AMEXA</t>
  </si>
  <si>
    <t xml:space="preserve">ATEXA 527 € à 560 € selon le risque ; IJ AMEXA environ 200 €. Ordre de grandeur.</t>
  </si>
  <si>
    <t xml:space="preserve">AMEXA : barème progressif (taux appliqué à toute l'assiette, interpolé entre les points)</t>
  </si>
  <si>
    <t xml:space="preserve">Point (en fraction du PASS) → taux</t>
  </si>
  <si>
    <t xml:space="preserve">Point 1 : fraction du PASS</t>
  </si>
  <si>
    <t xml:space="preserve">Point 2 : fraction du PASS</t>
  </si>
  <si>
    <t xml:space="preserve">Point 3 : fraction du PASS</t>
  </si>
  <si>
    <t xml:space="preserve">Point 4 : fraction du PASS</t>
  </si>
  <si>
    <t xml:space="preserve">Point 5 : fraction du PASS</t>
  </si>
  <si>
    <t xml:space="preserve">Point 6 : fraction du PASS</t>
  </si>
  <si>
    <t xml:space="preserve">AMEXA au-delà de 3 PASS (taux marginal)</t>
  </si>
  <si>
    <t xml:space="preserve">7. IMPÔT SUR LES SOCIÉTÉS ET DIVIDENDES</t>
  </si>
  <si>
    <t xml:space="preserve">Seuil du taux réduit</t>
  </si>
  <si>
    <t xml:space="preserve">15 % si chiffre d'affaires &lt; 10 M€, capital entièrement libéré et détenu à 75 % au moins par des personnes physiques.</t>
  </si>
  <si>
    <t xml:space="preserve">Taux réduit</t>
  </si>
  <si>
    <t xml:space="preserve">Taux normal</t>
  </si>
  <si>
    <t xml:space="preserve">PFU sur dividendes et plus-values (2026)</t>
  </si>
  <si>
    <t xml:space="preserve">12,8 % d'IR + 18,6 % de prélèvements sociaux. L'option pour le barème est globale (tous les revenus mobiliers du foyer) : non modélisée.</t>
  </si>
  <si>
    <t xml:space="preserve">Prélèvements sociaux seuls (PEA)</t>
  </si>
  <si>
    <t xml:space="preserve">8. PLACEMENT DE L'ÉPARGNE (onglets Horizon et Seuils)</t>
  </si>
  <si>
    <t xml:space="preserve">Rendement total annuel des placements</t>
  </si>
  <si>
    <t xml:space="preserve">Hypothèse, identique dans les deux options.</t>
  </si>
  <si>
    <t xml:space="preserve">Dont rendement en dividendes</t>
  </si>
  <si>
    <t xml:space="preserve">Imposé chaque année : PFU sur un compte-titres, IS dans la holding (lignes &lt; 5 %, pas de régime mère-fille), rien dans le PEA.</t>
  </si>
  <si>
    <t xml:space="preserve">Durée d'accumulation (années, 1 à 40)</t>
  </si>
  <si>
    <t xml:space="preserve">Nombre d'années de versement avant la retraite. Lu par Comparatif, Seuils et Horizon ; l'onglet Horizon affiche aussi 5 à 30 ans.</t>
  </si>
  <si>
    <t xml:space="preserve">Versements encore possibles sur le PEA</t>
  </si>
  <si>
    <t xml:space="preserve">0 si votre PEA est plein. Plafond légal : 150 000 € de versements. L'épargne personnelle va d'abord au PEA, puis au compte-titres.</t>
  </si>
  <si>
    <t xml:space="preserve">Taux d'IS sur les plus-values latentes de la holding à la sortie</t>
  </si>
  <si>
    <t xml:space="preserve">15 % si l'argent est retiré petit à petit (plus-values réalisées chaque année sous le seuil de 42 500 €, une fois la quote-part agricole arrêtée) ; 25 % pour une sortie en une fois. Sans effet sur la phase d'accumulation.</t>
  </si>
  <si>
    <t xml:space="preserve">Dans la holding, investir en titres vifs : un ETF y est imposé chaque année sur ses plus-values latentes (art. 209-0 A), sauf fonds investis à 90 % au moins en actions de l'UE.</t>
  </si>
  <si>
    <t xml:space="preserve">COMPARATIF D'UNE ANNÉE TYPE — bénéfice de référence</t>
  </si>
  <si>
    <t xml:space="preserve">Toutes les valeurs viennent de la colonne Référence de l'onglet Calcul.</t>
  </si>
  <si>
    <t xml:space="preserve">Bénéfice brut de référence</t>
  </si>
  <si>
    <t xml:space="preserve">OPTION 1 — IR seule</t>
  </si>
  <si>
    <t xml:space="preserve">Revenu brut de l'exploitant</t>
  </si>
  <si>
    <t xml:space="preserve">Montant exonéré (aléas, 30 % de la DEP réintégrée)</t>
  </si>
  <si>
    <t xml:space="preserve">Assiette MSA (après abattement de 26 %)</t>
  </si>
  <si>
    <t xml:space="preserve">MSA</t>
  </si>
  <si>
    <t xml:space="preserve">Bénéfice agricole imposable</t>
  </si>
  <si>
    <t xml:space="preserve">IR dû au bénéfice agricole (avec plafonnement du quotient familial et décote)</t>
  </si>
  <si>
    <t xml:space="preserve">Trésorerie disponible</t>
  </si>
  <si>
    <t xml:space="preserve">Épargne de l'année après dépenses personnelles</t>
  </si>
  <si>
    <t xml:space="preserve">OPTION 2 — IR + holding à l'IS</t>
  </si>
  <si>
    <t xml:space="preserve">Votre revenu brut</t>
  </si>
  <si>
    <t xml:space="preserve">Montant exonéré imputé sur votre part</t>
  </si>
  <si>
    <t xml:space="preserve">Assiette MSA</t>
  </si>
  <si>
    <t xml:space="preserve">Votre bénéfice agricole imposable</t>
  </si>
  <si>
    <t xml:space="preserve">IR dû au bénéfice agricole</t>
  </si>
  <si>
    <t xml:space="preserve">Votre trésorerie</t>
  </si>
  <si>
    <t xml:space="preserve">Quote-part de la holding</t>
  </si>
  <si>
    <t xml:space="preserve">IS de la holding</t>
  </si>
  <si>
    <t xml:space="preserve">Trésorerie nette de la holding</t>
  </si>
  <si>
    <t xml:space="preserve">Dividendes nécessaires à vos dépenses (plafonnés)</t>
  </si>
  <si>
    <t xml:space="preserve">PFU sur dividendes</t>
  </si>
  <si>
    <t xml:space="preserve">Votre épargne personnelle de l'année</t>
  </si>
  <si>
    <t xml:space="preserve">Trésorerie conservée dans la holding</t>
  </si>
  <si>
    <t xml:space="preserve">SYNTHÈSE</t>
  </si>
  <si>
    <t xml:space="preserve">Prélèvements obligatoires — option 1</t>
  </si>
  <si>
    <t xml:space="preserve">Prélèvements obligatoires — option 2</t>
  </si>
  <si>
    <t xml:space="preserve">Écart annuel, holding comptée à 100 % (impôt reporté inclus)</t>
  </si>
  <si>
    <t xml:space="preserve">Écart annuel, holding comptée après PFU de sortie</t>
  </si>
  <si>
    <t xml:space="preserve">Cotisations retraite non versées avec la holding (droits perdus)</t>
  </si>
  <si>
    <t xml:space="preserve">À L'HORIZON (compte-titres ; voir l'onglet Horizon pour le PEA)</t>
  </si>
  <si>
    <t xml:space="preserve">Option 1 — patrimoine liquidé</t>
  </si>
  <si>
    <t xml:space="preserve">Option 2 — patrimoine si la holding distribue tout</t>
  </si>
  <si>
    <t xml:space="preserve">Option 2 — patrimoine si l'argent reste dans la holding</t>
  </si>
  <si>
    <t xml:space="preserve">Écart — sortie de la holding</t>
  </si>
  <si>
    <t xml:space="preserve">Écart — conservation dans la holding</t>
  </si>
  <si>
    <t xml:space="preserve">Lecture : un écart positif favorise la holding. L'écart « à 100 % » contient un impôt reporté (le PFU à payer à la sortie) ; l'écart « après PFU » mesure l'économie réelle d'une année.</t>
  </si>
  <si>
    <t xml:space="preserve">Les cotisations retraite non versées ne sont pas déduites de l'écart : ce sont des droits à pension en moins, à mettre en regard.</t>
  </si>
  <si>
    <t xml:space="preserve">SEUILS — à partir de quel bénéfice la holding l'emporte-t-elle ?</t>
  </si>
  <si>
    <t xml:space="preserve">Une ligne par bénéfice testé (modifiable en ligne 4 de l'onglet Calcul). Écarts positifs = holding avantageuse. « Oui, même en sortant » : gain supérieur à 5 % du patrimoine de l'option 1 à l'horizon.</t>
  </si>
  <si>
    <t xml:space="preserve">Bénéfice brut</t>
  </si>
  <si>
    <t xml:space="preserve">Prélèv. option 1</t>
  </si>
  <si>
    <t xml:space="preserve">Prélèv. option 2</t>
  </si>
  <si>
    <t xml:space="preserve">Taux moyen opt. 1</t>
  </si>
  <si>
    <t xml:space="preserve">Taux moyen opt. 2</t>
  </si>
  <si>
    <t xml:space="preserve">Dividendes forcés</t>
  </si>
  <si>
    <t xml:space="preserve">Gardé dans holding</t>
  </si>
  <si>
    <t xml:space="preserve">Écart annuel à 100 %</t>
  </si>
  <si>
    <t xml:space="preserve">Écart annuel après PFU</t>
  </si>
  <si>
    <t xml:space="preserve">Retraite perdue/an</t>
  </si>
  <si>
    <t xml:space="preserve">Écart horizon — sortie</t>
  </si>
  <si>
    <t xml:space="preserve">Écart horizon — conservation</t>
  </si>
  <si>
    <t xml:space="preserve">Holding ?</t>
  </si>
  <si>
    <t xml:space="preserve">Horizon : épargne personnelle sur compte-titres dans les deux options (PEA plein). Si votre PEA a de la place, l'onglet Horizon en tient compte pour le bénéfice de référence.</t>
  </si>
  <si>
    <t xml:space="preserve">Le taux de MSA n'est plus fixe : barème 2026 sur l'assiette réformée (revenu brut − 26 %), déductible de l'IR hors CSG-CRDS non déductible.</t>
  </si>
  <si>
    <t xml:space="preserve">HORIZON — accumulation année par année, bénéfice de référence</t>
  </si>
  <si>
    <t xml:space="preserve">Épargne personnelle : PEA jusqu'au plafond saisi, puis compte-titres. Holding : titres vifs, dividendes du portefeuille à l'IS au taux marginal réel (15 % puis 25 % au-delà de 42 500 € avec la quote-part agricole), plus-values imposées au taux de sortie. Une épargne négative est prélevée sur le compte-titres.</t>
  </si>
  <si>
    <t xml:space="preserve">Année</t>
  </si>
  <si>
    <t xml:space="preserve">Opt.1 versement PEA</t>
  </si>
  <si>
    <t xml:space="preserve">Opt.1 PEA</t>
  </si>
  <si>
    <t xml:space="preserve">Opt.1 PEA versé cumulé</t>
  </si>
  <si>
    <t xml:space="preserve">Opt.1 versement CTO</t>
  </si>
  <si>
    <t xml:space="preserve">Opt.1 CTO</t>
  </si>
  <si>
    <t xml:space="preserve">Opt.1 CTO prix de revient</t>
  </si>
  <si>
    <t xml:space="preserve">Opt.2 versement PEA</t>
  </si>
  <si>
    <t xml:space="preserve">Opt.2 PEA</t>
  </si>
  <si>
    <t xml:space="preserve">Opt.2 PEA versé cumulé</t>
  </si>
  <si>
    <t xml:space="preserve">Opt.2 versement CTO</t>
  </si>
  <si>
    <t xml:space="preserve">Opt.2 CTO</t>
  </si>
  <si>
    <t xml:space="preserve">Opt.2 CTO prix de revient</t>
  </si>
  <si>
    <t xml:space="preserve">Holding versement</t>
  </si>
  <si>
    <t xml:space="preserve">Holding portefeuille</t>
  </si>
  <si>
    <t xml:space="preserve">Holding prix de revient</t>
  </si>
  <si>
    <t xml:space="preserve">RÉSULTAT À L'HORIZON</t>
  </si>
  <si>
    <t xml:space="preserve">Option 1 — PEA liquidé (prélèvements sociaux sur les gains)</t>
  </si>
  <si>
    <t xml:space="preserve">Option 1 — compte-titres liquidé (PFU sur les plus-values)</t>
  </si>
  <si>
    <t xml:space="preserve">Option 1 — total</t>
  </si>
  <si>
    <t xml:space="preserve">Option 2 — PEA liquidé</t>
  </si>
  <si>
    <t xml:space="preserve">Option 2 — compte-titres liquidé</t>
  </si>
  <si>
    <t xml:space="preserve">Option 2 — holding après IS sur plus-values latentes (taux de sortie, Paramètres C89)</t>
  </si>
  <si>
    <t xml:space="preserve">Option 2 — total si la holding distribue tout</t>
  </si>
  <si>
    <t xml:space="preserve">Option 2 — total si l'argent reste dans la holding</t>
  </si>
  <si>
    <t xml:space="preserve">Versements constants chaque année. Le résultat ci-dessus est lu à la durée saisie en Paramètres C87 ; le tableau ci-dessous donne les autres durées. Durée maximum : 40 ans.</t>
  </si>
  <si>
    <t xml:space="preserve">ÉCART SELON LA DURÉE D'ACCUMULATION (bénéfice de référence)</t>
  </si>
  <si>
    <t xml:space="preserve">Durée (ans)</t>
  </si>
  <si>
    <t xml:space="preserve">Option 1 — total liquidé</t>
  </si>
  <si>
    <t xml:space="preserve">Option 2 — holding distribue tout</t>
  </si>
  <si>
    <t xml:space="preserve">Option 2 — argent gardé dans la holding</t>
  </si>
  <si>
    <t xml:space="preserve">Écart — sortie</t>
  </si>
  <si>
    <t xml:space="preserve">Écart — conservation</t>
  </si>
  <si>
    <t xml:space="preserve">TABLEAU DE PASSAGE — du résultat déclaré au bénéfice brut</t>
  </si>
  <si>
    <t xml:space="preserve">Recopiez les lignes de vos liasses. Le bénéfice brut ne dépend pas de la structure : c'est la base commune aux deux options.</t>
  </si>
  <si>
    <t xml:space="preserve">Dernier exercice clos (N)</t>
  </si>
  <si>
    <t xml:space="preserve">À changer chaque année : les en-têtes se mettent à jour.</t>
  </si>
  <si>
    <t xml:space="preserve">Exercice</t>
  </si>
  <si>
    <t xml:space="preserve">Moyenne</t>
  </si>
  <si>
    <t xml:space="preserve">Résultat fiscal déclaré</t>
  </si>
  <si>
    <t xml:space="preserve">+ Cotisations sociales personnelles passées en charges (compte 646)</t>
  </si>
  <si>
    <t xml:space="preserve">+ DEP déduite sur l'exercice</t>
  </si>
  <si>
    <t xml:space="preserve">− Réintégration de DEP antérieure comprise dans le résultat</t>
  </si>
  <si>
    <t xml:space="preserve">− CSG-CRDS non déductible réintégrée dans la liasse</t>
  </si>
  <si>
    <t xml:space="preserve">± Éléments exceptionnels à neutraliser (plus-values, indemnités…)</t>
  </si>
  <si>
    <t xml:space="preserve">Inclure dans la moyenne ? (1 = oui, 0 = année exceptionnelle à écarter)</t>
  </si>
  <si>
    <t xml:space="preserve">Bénéfice brut (avant DEP et avant cotisations personnelles)</t>
  </si>
  <si>
    <t xml:space="preserve">Une année entre dans la moyenne si au moins une de ses cases est remplie et si la ligne « Inclure » vaut 1. Préférez une moyenne de 3 ou 4 exercices normaux.</t>
  </si>
  <si>
    <t xml:space="preserve">Chaque année, après la clôture : changer N en C3, décaler les saisies d'une colonne vers la gauche et saisir le nouvel exercice en colonne N.</t>
  </si>
  <si>
    <t xml:space="preserve">Une EARL passe généralement les cotisations de l'exploitant en charges (compte 646) : votre comptable le confirme en deux minutes.</t>
  </si>
  <si>
    <t xml:space="preserve">MOTEUR DE CALCUL — une colonne par niveau de bénéfice (colonne C = référence)</t>
  </si>
  <si>
    <t xml:space="preserve">Formules identiques dans toutes les colonnes. Ne rien saisir ici : modifiez l'onglet Paramètres ou les bénéfices de la ligne 4.</t>
  </si>
  <si>
    <t xml:space="preserve">Référence</t>
  </si>
  <si>
    <t xml:space="preserve">Bénéfice brut testé</t>
  </si>
  <si>
    <t xml:space="preserve">DONNÉES</t>
  </si>
  <si>
    <t xml:space="preserve">DEP pratiquée (barème, sur le bénéfice avant réintégration)</t>
  </si>
  <si>
    <t xml:space="preserve">Part exonérée de la réintégration (30 %, plafonnée ; IR et MSA)</t>
  </si>
  <si>
    <t xml:space="preserve">Exonération de 30 % annualisée (cycle DEP)</t>
  </si>
  <si>
    <t xml:space="preserve">Total exonéré — option 1 (année + cycle annualisé)</t>
  </si>
  <si>
    <t xml:space="preserve">IR du foyer sans bénéfice agricole (autres revenus seuls)</t>
  </si>
  <si>
    <t xml:space="preserve">OPTION 1 — IR SEULE</t>
  </si>
  <si>
    <t xml:space="preserve">Revenu brut de l'exploitant (bénéfice − DEP + réintégration)</t>
  </si>
  <si>
    <t xml:space="preserve">Revenu brut retenu pour la MSA (après exonération de 30 %)</t>
  </si>
  <si>
    <t xml:space="preserve">  Abattement de 26 % (borné)</t>
  </si>
  <si>
    <t xml:space="preserve">  Assiette MSA</t>
  </si>
  <si>
    <t xml:space="preserve">  AMEXA</t>
  </si>
  <si>
    <t xml:space="preserve">  Invalidité</t>
  </si>
  <si>
    <t xml:space="preserve">  Retraite de base plafonnée</t>
  </si>
  <si>
    <t xml:space="preserve">  Retraite de base déplafonnée</t>
  </si>
  <si>
    <t xml:space="preserve">  Retraite complémentaire (RCO + complémentaire)</t>
  </si>
  <si>
    <t xml:space="preserve">  Prestations familiales</t>
  </si>
  <si>
    <t xml:space="preserve">  Formation, ATEXA, IJ</t>
  </si>
  <si>
    <t xml:space="preserve">  CSG + CRDS</t>
  </si>
  <si>
    <t xml:space="preserve">Total MSA</t>
  </si>
  <si>
    <t xml:space="preserve">  dont retraite (droits acquis)</t>
  </si>
  <si>
    <t xml:space="preserve">  MSA déductible de l'IR</t>
  </si>
  <si>
    <t xml:space="preserve">Bénéfice agricole imposable (après cotisations déductibles et exonération)</t>
  </si>
  <si>
    <t xml:space="preserve">IR du foyer</t>
  </si>
  <si>
    <t xml:space="preserve">Trésorerie disponible pour le foyer (bénéfice − MSA − IR agricole)</t>
  </si>
  <si>
    <t xml:space="preserve">Épargne de l'année (après dépenses personnelles)</t>
  </si>
  <si>
    <t xml:space="preserve">OPTION 2 — IR + HOLDING À L'IS</t>
  </si>
  <si>
    <t xml:space="preserve">Résultat de la SCEA après management fees</t>
  </si>
  <si>
    <t xml:space="preserve">Votre revenu brut (quote-part − DEP + réintégration)</t>
  </si>
  <si>
    <t xml:space="preserve">Part exonérée imputée sur votre revenu</t>
  </si>
  <si>
    <t xml:space="preserve">Votre trésorerie (quote-part − MSA − IR agricole)</t>
  </si>
  <si>
    <t xml:space="preserve">Quote-part de la holding (règles de l'IS : sans DEP)</t>
  </si>
  <si>
    <t xml:space="preserve">Résultat imposable de la holding (après son coût annuel)</t>
  </si>
  <si>
    <t xml:space="preserve">Dépenses non couvertes par votre trésorerie</t>
  </si>
  <si>
    <t xml:space="preserve">Dividendes versés (plafonnés à la trésorerie de la holding)</t>
  </si>
  <si>
    <t xml:space="preserve">PFU sur ces dividendes</t>
  </si>
  <si>
    <t xml:space="preserve">Votre épargne de l'année (personnelle)</t>
  </si>
  <si>
    <t xml:space="preserve">SYNTHÈSE ANNUELLE</t>
  </si>
  <si>
    <t xml:space="preserve">Prélèvements obligatoires — option 1 (MSA + IR agricole)</t>
  </si>
  <si>
    <t xml:space="preserve">Prélèvements obligatoires — option 2 (MSA + IR + IS + coût + PFU)</t>
  </si>
  <si>
    <t xml:space="preserve">Écart annuel, trésorerie de la holding comptée à 100 %</t>
  </si>
  <si>
    <t xml:space="preserve">Écart annuel, trésorerie de la holding comptée après PFU</t>
  </si>
  <si>
    <t xml:space="preserve">Cotisations retraite en moins avec la holding (droits non acquis)</t>
  </si>
  <si>
    <t xml:space="preserve">Taux de prélèvement moyen sur le bénéfice — option 1</t>
  </si>
  <si>
    <t xml:space="preserve">Taux de prélèvement moyen sur le bénéfice — option 2</t>
  </si>
  <si>
    <t xml:space="preserve">HORIZON — épargne personnelle sur compte-titres (formule fermée)</t>
  </si>
  <si>
    <t xml:space="preserve">Croissance nette annuelle — compte-titres (dividendes au PFU)</t>
  </si>
  <si>
    <t xml:space="preserve">Taux d'IS marginal sur les dividendes du portefeuille, année 1 (indicatif)</t>
  </si>
  <si>
    <t xml:space="preserve">Croissance nette annuelle — holding, année 1 (indicatif)</t>
  </si>
  <si>
    <t xml:space="preserve">Option 2 — votre compte-titres liquidé</t>
  </si>
  <si>
    <t xml:space="preserve">Option 2 — portefeuille de la holding après IS sur plus-values latentes (taux de sortie, Paramètres C89)</t>
  </si>
  <si>
    <t xml:space="preserve">Option 2 — total si la holding distribue tout (PFU)</t>
  </si>
  <si>
    <t xml:space="preserve">Écart à l'horizon — sortie de la holding</t>
  </si>
  <si>
    <t xml:space="preserve">Écart à l'horizon — conservation dans la holding</t>
  </si>
  <si>
    <t xml:space="preserve">HOLDING ANNÉE PAR ANNÉE — portefeuille avec IS progressif (quote-part agricole + dividendes du portefeuille)</t>
  </si>
  <si>
    <t xml:space="preserve">Chaque année : dividendes du portefeuille imposés au taux marginal réel (15 % puis 25 % au-delà de 42 500 € avec la quote-part agricole). Lignes 92-131 : valeur ; lignes 135-174 : prix de revient fiscal.</t>
  </si>
  <si>
    <t xml:space="preserve">Valeur du portefeuille, fin d'année n</t>
  </si>
  <si>
    <t xml:space="preserve">  Année 1</t>
  </si>
  <si>
    <t xml:space="preserve">  Année 2</t>
  </si>
  <si>
    <t xml:space="preserve">  Année 3</t>
  </si>
  <si>
    <t xml:space="preserve">  Année 4</t>
  </si>
  <si>
    <t xml:space="preserve">  Année 5</t>
  </si>
  <si>
    <t xml:space="preserve">  Année 6</t>
  </si>
  <si>
    <t xml:space="preserve">  Année 7</t>
  </si>
  <si>
    <t xml:space="preserve">  Année 8</t>
  </si>
  <si>
    <t xml:space="preserve">  Année 9</t>
  </si>
  <si>
    <t xml:space="preserve">  Année 10</t>
  </si>
  <si>
    <t xml:space="preserve">  Année 11</t>
  </si>
  <si>
    <t xml:space="preserve">  Année 12</t>
  </si>
  <si>
    <t xml:space="preserve">  Année 13</t>
  </si>
  <si>
    <t xml:space="preserve">  Année 14</t>
  </si>
  <si>
    <t xml:space="preserve">  Année 15</t>
  </si>
  <si>
    <t xml:space="preserve">  Année 16</t>
  </si>
  <si>
    <t xml:space="preserve">  Année 17</t>
  </si>
  <si>
    <t xml:space="preserve">  Année 18</t>
  </si>
  <si>
    <t xml:space="preserve">  Année 19</t>
  </si>
  <si>
    <t xml:space="preserve">  Année 20</t>
  </si>
  <si>
    <t xml:space="preserve">  Année 21</t>
  </si>
  <si>
    <t xml:space="preserve">  Année 22</t>
  </si>
  <si>
    <t xml:space="preserve">  Année 23</t>
  </si>
  <si>
    <t xml:space="preserve">  Année 24</t>
  </si>
  <si>
    <t xml:space="preserve">  Année 25</t>
  </si>
  <si>
    <t xml:space="preserve">  Année 26</t>
  </si>
  <si>
    <t xml:space="preserve">  Année 27</t>
  </si>
  <si>
    <t xml:space="preserve">  Année 28</t>
  </si>
  <si>
    <t xml:space="preserve">  Année 29</t>
  </si>
  <si>
    <t xml:space="preserve">  Année 30</t>
  </si>
  <si>
    <t xml:space="preserve">  Année 31</t>
  </si>
  <si>
    <t xml:space="preserve">  Année 32</t>
  </si>
  <si>
    <t xml:space="preserve">  Année 33</t>
  </si>
  <si>
    <t xml:space="preserve">  Année 34</t>
  </si>
  <si>
    <t xml:space="preserve">  Année 35</t>
  </si>
  <si>
    <t xml:space="preserve">  Année 36</t>
  </si>
  <si>
    <t xml:space="preserve">  Année 37</t>
  </si>
  <si>
    <t xml:space="preserve">  Année 38</t>
  </si>
  <si>
    <t xml:space="preserve">  Année 39</t>
  </si>
  <si>
    <t xml:space="preserve">  Année 40</t>
  </si>
  <si>
    <t xml:space="preserve">Prix de revient fiscal, fin d'année n</t>
  </si>
</sst>
</file>

<file path=xl/styles.xml><?xml version="1.0" encoding="utf-8"?>
<styleSheet xmlns="http://schemas.openxmlformats.org/spreadsheetml/2006/main">
  <numFmts count="7">
    <numFmt numFmtId="164" formatCode="General"/>
    <numFmt numFmtId="165" formatCode="#,##0&quot; €&quot;;\(#,##0&quot; €)&quot;;\-"/>
    <numFmt numFmtId="166" formatCode="0.0"/>
    <numFmt numFmtId="167" formatCode="0.0%;\(0.0%\);\-"/>
    <numFmt numFmtId="168" formatCode="0"/>
    <numFmt numFmtId="169" formatCode="0.00"/>
    <numFmt numFmtId="170" formatCode="0.00%;\(0.00%\);\-"/>
  </numFmts>
  <fonts count="12">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11"/>
      <name val="Arial"/>
      <family val="0"/>
      <charset val="1"/>
    </font>
    <font>
      <b val="true"/>
      <sz val="11"/>
      <name val="Arial"/>
      <family val="0"/>
      <charset val="1"/>
    </font>
    <font>
      <i val="true"/>
      <sz val="9"/>
      <color rgb="FF666666"/>
      <name val="Arial"/>
      <family val="0"/>
      <charset val="1"/>
    </font>
    <font>
      <b val="true"/>
      <sz val="11"/>
      <color rgb="FFFFFFFF"/>
      <name val="Arial"/>
      <family val="0"/>
      <charset val="1"/>
    </font>
    <font>
      <sz val="11"/>
      <color rgb="FF008000"/>
      <name val="Arial"/>
      <family val="0"/>
      <charset val="1"/>
    </font>
    <font>
      <sz val="11"/>
      <color rgb="FF0000FF"/>
      <name val="Arial"/>
      <family val="0"/>
      <charset val="1"/>
    </font>
    <font>
      <b val="true"/>
      <sz val="11"/>
      <color rgb="FF008000"/>
      <name val="Arial"/>
      <family val="0"/>
      <charset val="1"/>
    </font>
  </fonts>
  <fills count="5">
    <fill>
      <patternFill patternType="none"/>
    </fill>
    <fill>
      <patternFill patternType="gray125"/>
    </fill>
    <fill>
      <patternFill patternType="solid">
        <fgColor rgb="FF2F5233"/>
        <bgColor rgb="FF333300"/>
      </patternFill>
    </fill>
    <fill>
      <patternFill patternType="solid">
        <fgColor rgb="FFFFFF00"/>
        <bgColor rgb="FFFFFF00"/>
      </patternFill>
    </fill>
    <fill>
      <patternFill patternType="solid">
        <fgColor rgb="FFE2EFDA"/>
        <bgColor rgb="FFFFFFCC"/>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general" vertical="bottom" textRotation="0" wrapText="false" indent="0" shrinkToFit="false"/>
      <protection locked="true" hidden="false"/>
    </xf>
    <xf numFmtId="164" fontId="0" fillId="2" borderId="0" xfId="0" applyFont="fals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5" fontId="9" fillId="0" borderId="0" xfId="0" applyFont="true" applyBorder="false" applyAlignment="true" applyProtection="false">
      <alignment horizontal="general" vertical="bottom" textRotation="0" wrapText="false" indent="0" shrinkToFit="false"/>
      <protection locked="true" hidden="false"/>
    </xf>
    <xf numFmtId="165" fontId="10" fillId="3" borderId="0" xfId="0" applyFont="true" applyBorder="false" applyAlignment="true" applyProtection="false">
      <alignment horizontal="general" vertical="bottom" textRotation="0" wrapText="false" indent="0" shrinkToFit="false"/>
      <protection locked="true" hidden="false"/>
    </xf>
    <xf numFmtId="166" fontId="10" fillId="3" borderId="0" xfId="0" applyFont="true" applyBorder="false" applyAlignment="true" applyProtection="false">
      <alignment horizontal="general" vertical="bottom" textRotation="0" wrapText="false" indent="0" shrinkToFit="false"/>
      <protection locked="true" hidden="false"/>
    </xf>
    <xf numFmtId="167" fontId="10" fillId="3" borderId="0" xfId="0" applyFont="true" applyBorder="false" applyAlignment="true" applyProtection="false">
      <alignment horizontal="general" vertical="bottom" textRotation="0" wrapText="false" indent="0" shrinkToFit="false"/>
      <protection locked="true" hidden="false"/>
    </xf>
    <xf numFmtId="167" fontId="9" fillId="0" borderId="0" xfId="0" applyFont="true" applyBorder="false" applyAlignment="true" applyProtection="false">
      <alignment horizontal="general" vertical="bottom" textRotation="0" wrapText="false" indent="0" shrinkToFit="false"/>
      <protection locked="true" hidden="false"/>
    </xf>
    <xf numFmtId="168" fontId="10" fillId="3" borderId="0" xfId="0" applyFont="true" applyBorder="false" applyAlignment="true" applyProtection="false">
      <alignment horizontal="general" vertical="bottom" textRotation="0" wrapText="false" indent="0" shrinkToFit="false"/>
      <protection locked="true" hidden="false"/>
    </xf>
    <xf numFmtId="169" fontId="10" fillId="3" borderId="0" xfId="0" applyFont="true" applyBorder="false" applyAlignment="true" applyProtection="false">
      <alignment horizontal="general" vertical="bottom" textRotation="0" wrapText="false" indent="0" shrinkToFit="false"/>
      <protection locked="true" hidden="false"/>
    </xf>
    <xf numFmtId="170" fontId="10" fillId="3"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5" fontId="11" fillId="0" borderId="0" xfId="0" applyFont="true" applyBorder="false" applyAlignment="tru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center" vertical="center" textRotation="0" wrapText="true" indent="0" shrinkToFit="false"/>
      <protection locked="true" hidden="false"/>
    </xf>
    <xf numFmtId="165" fontId="0" fillId="0" borderId="0" xfId="0" applyFont="false" applyBorder="false" applyAlignment="true" applyProtection="false">
      <alignment horizontal="general" vertical="bottom" textRotation="0" wrapText="false" indent="0" shrinkToFit="false"/>
      <protection locked="true" hidden="false"/>
    </xf>
    <xf numFmtId="165" fontId="5"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bottom" textRotation="0" wrapText="false" indent="0" shrinkToFit="false"/>
      <protection locked="true" hidden="false"/>
    </xf>
    <xf numFmtId="165" fontId="6"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center" vertical="bottom" textRotation="0" wrapText="false" indent="0" shrinkToFit="false"/>
      <protection locked="true" hidden="false"/>
    </xf>
    <xf numFmtId="168" fontId="10" fillId="3" borderId="0" xfId="0" applyFont="true" applyBorder="false" applyAlignment="true" applyProtection="false">
      <alignment horizontal="center" vertical="bottom" textRotation="0" wrapText="false" indent="0" shrinkToFit="false"/>
      <protection locked="true" hidden="false"/>
    </xf>
    <xf numFmtId="165" fontId="6" fillId="4" borderId="0" xfId="0" applyFont="true" applyBorder="false" applyAlignment="true" applyProtection="false">
      <alignment horizontal="general" vertical="bottom" textRotation="0" wrapText="false" indent="0" shrinkToFit="false"/>
      <protection locked="true" hidden="false"/>
    </xf>
    <xf numFmtId="167" fontId="5" fillId="0" borderId="0" xfId="0" applyFont="true" applyBorder="false" applyAlignment="true" applyProtection="false">
      <alignment horizontal="general" vertical="bottom" textRotation="0" wrapText="false" indent="0" shrinkToFit="false"/>
      <protection locked="true" hidden="false"/>
    </xf>
    <xf numFmtId="170" fontId="5"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003366"/>
      <rgbColor rgb="FF339966"/>
      <rgbColor rgb="FF003300"/>
      <rgbColor rgb="FF333300"/>
      <rgbColor rgb="FF993300"/>
      <rgbColor rgb="FF993366"/>
      <rgbColor rgb="FF333399"/>
      <rgbColor rgb="FF2F52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4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
    <col collapsed="false" customWidth="true" hidden="false" outlineLevel="0" max="2" min="2" style="1" width="120"/>
  </cols>
  <sheetData>
    <row r="1" customFormat="false" ht="17.25" hidden="false" customHeight="true" outlineLevel="0" collapsed="false">
      <c r="B1" s="2" t="s">
        <v>0</v>
      </c>
    </row>
    <row r="2" customFormat="false" ht="15" hidden="false" customHeight="true" outlineLevel="0" collapsed="false">
      <c r="B2" s="3" t="s">
        <v>1</v>
      </c>
    </row>
    <row r="3" customFormat="false" ht="15" hidden="false" customHeight="true" outlineLevel="0" collapsed="false">
      <c r="B3" s="4" t="s">
        <v>2</v>
      </c>
    </row>
    <row r="4" customFormat="false" ht="26.25" hidden="false" customHeight="true" outlineLevel="0" collapsed="false">
      <c r="B4" s="3" t="s">
        <v>3</v>
      </c>
    </row>
    <row r="5" customFormat="false" ht="15" hidden="false" customHeight="true" outlineLevel="0" collapsed="false">
      <c r="B5" s="5"/>
    </row>
    <row r="6" customFormat="false" ht="15" hidden="false" customHeight="true" outlineLevel="0" collapsed="false">
      <c r="B6" s="4" t="s">
        <v>4</v>
      </c>
    </row>
    <row r="7" customFormat="false" ht="26.25" hidden="false" customHeight="true" outlineLevel="0" collapsed="false">
      <c r="B7" s="3" t="s">
        <v>5</v>
      </c>
    </row>
    <row r="8" customFormat="false" ht="15" hidden="false" customHeight="true" outlineLevel="0" collapsed="false">
      <c r="B8" s="3" t="s">
        <v>6</v>
      </c>
    </row>
    <row r="9" customFormat="false" ht="15" hidden="false" customHeight="true" outlineLevel="0" collapsed="false">
      <c r="B9" s="3" t="s">
        <v>7</v>
      </c>
    </row>
    <row r="10" customFormat="false" ht="26.25" hidden="false" customHeight="true" outlineLevel="0" collapsed="false">
      <c r="B10" s="3" t="s">
        <v>8</v>
      </c>
    </row>
    <row r="11" customFormat="false" ht="15" hidden="false" customHeight="true" outlineLevel="0" collapsed="false">
      <c r="B11" s="5"/>
    </row>
    <row r="12" customFormat="false" ht="15" hidden="false" customHeight="true" outlineLevel="0" collapsed="false">
      <c r="B12" s="4" t="s">
        <v>9</v>
      </c>
    </row>
    <row r="13" customFormat="false" ht="15" hidden="false" customHeight="true" outlineLevel="0" collapsed="false">
      <c r="B13" s="3" t="s">
        <v>10</v>
      </c>
    </row>
    <row r="14" customFormat="false" ht="26.25" hidden="false" customHeight="true" outlineLevel="0" collapsed="false">
      <c r="B14" s="3" t="s">
        <v>11</v>
      </c>
    </row>
    <row r="15" customFormat="false" ht="39" hidden="false" customHeight="true" outlineLevel="0" collapsed="false">
      <c r="B15" s="3" t="s">
        <v>12</v>
      </c>
    </row>
    <row r="16" customFormat="false" ht="26.25" hidden="false" customHeight="true" outlineLevel="0" collapsed="false">
      <c r="B16" s="3" t="s">
        <v>13</v>
      </c>
    </row>
    <row r="17" customFormat="false" ht="26.25" hidden="false" customHeight="true" outlineLevel="0" collapsed="false">
      <c r="B17" s="3" t="s">
        <v>14</v>
      </c>
    </row>
    <row r="18" customFormat="false" ht="15" hidden="false" customHeight="true" outlineLevel="0" collapsed="false">
      <c r="B18" s="3" t="s">
        <v>15</v>
      </c>
    </row>
    <row r="19" customFormat="false" ht="26.25" hidden="false" customHeight="true" outlineLevel="0" collapsed="false">
      <c r="B19" s="3" t="s">
        <v>16</v>
      </c>
    </row>
    <row r="20" customFormat="false" ht="15" hidden="false" customHeight="true" outlineLevel="0" collapsed="false">
      <c r="B20" s="5"/>
    </row>
    <row r="21" customFormat="false" ht="15" hidden="false" customHeight="true" outlineLevel="0" collapsed="false">
      <c r="B21" s="4" t="s">
        <v>17</v>
      </c>
    </row>
    <row r="22" customFormat="false" ht="39" hidden="false" customHeight="true" outlineLevel="0" collapsed="false">
      <c r="B22" s="3" t="s">
        <v>18</v>
      </c>
    </row>
    <row r="23" customFormat="false" ht="26.25" hidden="false" customHeight="true" outlineLevel="0" collapsed="false">
      <c r="B23" s="3" t="s">
        <v>19</v>
      </c>
    </row>
    <row r="24" customFormat="false" ht="26.25" hidden="false" customHeight="true" outlineLevel="0" collapsed="false">
      <c r="B24" s="3" t="s">
        <v>20</v>
      </c>
    </row>
    <row r="25" customFormat="false" ht="26.25" hidden="false" customHeight="true" outlineLevel="0" collapsed="false">
      <c r="B25" s="3" t="s">
        <v>21</v>
      </c>
    </row>
    <row r="26" customFormat="false" ht="15" hidden="false" customHeight="true" outlineLevel="0" collapsed="false">
      <c r="B26" s="5"/>
    </row>
    <row r="27" customFormat="false" ht="15" hidden="false" customHeight="true" outlineLevel="0" collapsed="false">
      <c r="B27" s="4" t="s">
        <v>22</v>
      </c>
    </row>
    <row r="28" customFormat="false" ht="26.25" hidden="false" customHeight="true" outlineLevel="0" collapsed="false">
      <c r="B28" s="3" t="s">
        <v>23</v>
      </c>
    </row>
    <row r="29" customFormat="false" ht="39" hidden="false" customHeight="true" outlineLevel="0" collapsed="false">
      <c r="B29" s="3" t="s">
        <v>24</v>
      </c>
    </row>
    <row r="30" customFormat="false" ht="64.5" hidden="false" customHeight="true" outlineLevel="0" collapsed="false">
      <c r="B30" s="3" t="s">
        <v>25</v>
      </c>
    </row>
    <row r="31" customFormat="false" ht="26.25" hidden="false" customHeight="true" outlineLevel="0" collapsed="false">
      <c r="B31" s="3" t="s">
        <v>26</v>
      </c>
    </row>
    <row r="32" customFormat="false" ht="15" hidden="false" customHeight="true" outlineLevel="0" collapsed="false">
      <c r="B32" s="5"/>
    </row>
    <row r="33" customFormat="false" ht="15" hidden="false" customHeight="true" outlineLevel="0" collapsed="false">
      <c r="B33" s="6" t="s">
        <v>27</v>
      </c>
    </row>
    <row r="35" customFormat="false" ht="15" hidden="false" customHeight="false" outlineLevel="0" collapsed="false">
      <c r="B35" s="4" t="s">
        <v>28</v>
      </c>
    </row>
    <row r="36" customFormat="false" ht="26.85" hidden="false" customHeight="false" outlineLevel="0" collapsed="false">
      <c r="B36" s="3" t="s">
        <v>29</v>
      </c>
    </row>
    <row r="37" customFormat="false" ht="26.85" hidden="false" customHeight="false" outlineLevel="0" collapsed="false">
      <c r="B37" s="3" t="s">
        <v>30</v>
      </c>
    </row>
    <row r="38" customFormat="false" ht="26.85" hidden="false" customHeight="false" outlineLevel="0" collapsed="false">
      <c r="B38" s="3" t="s">
        <v>31</v>
      </c>
    </row>
    <row r="39" customFormat="false" ht="15" hidden="false" customHeight="false" outlineLevel="0" collapsed="false">
      <c r="B39" s="3"/>
    </row>
    <row r="40" customFormat="false" ht="39.55" hidden="false" customHeight="false" outlineLevel="0" collapsed="false">
      <c r="B40" s="3" t="s">
        <v>32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D9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
    <col collapsed="false" customWidth="true" hidden="false" outlineLevel="0" max="2" min="2" style="1" width="58"/>
    <col collapsed="false" customWidth="true" hidden="false" outlineLevel="0" max="3" min="3" style="1" width="16"/>
    <col collapsed="false" customWidth="true" hidden="false" outlineLevel="0" max="4" min="4" style="1" width="70"/>
  </cols>
  <sheetData>
    <row r="1" customFormat="false" ht="17.25" hidden="false" customHeight="true" outlineLevel="0" collapsed="false">
      <c r="B1" s="7" t="s">
        <v>33</v>
      </c>
    </row>
    <row r="2" customFormat="false" ht="15" hidden="false" customHeight="true" outlineLevel="0" collapsed="false">
      <c r="B2" s="8" t="s">
        <v>34</v>
      </c>
    </row>
    <row r="5" customFormat="false" ht="15" hidden="false" customHeight="true" outlineLevel="0" collapsed="false">
      <c r="B5" s="9" t="s">
        <v>35</v>
      </c>
      <c r="C5" s="10"/>
      <c r="D5" s="10"/>
    </row>
    <row r="6" customFormat="false" ht="21.75" hidden="false" customHeight="true" outlineLevel="0" collapsed="false">
      <c r="B6" s="11" t="s">
        <v>36</v>
      </c>
      <c r="C6" s="12" t="n">
        <f aca="false">IF(Passage!H12&gt;0,Passage!H12,80000)</f>
        <v>80000</v>
      </c>
      <c r="D6" s="6" t="s">
        <v>37</v>
      </c>
    </row>
    <row r="7" customFormat="false" ht="15" hidden="false" customHeight="true" outlineLevel="0" collapsed="false">
      <c r="B7" s="11" t="s">
        <v>38</v>
      </c>
      <c r="C7" s="13" t="n">
        <v>30000</v>
      </c>
      <c r="D7" s="6" t="s">
        <v>39</v>
      </c>
    </row>
    <row r="8" customFormat="false" ht="15" hidden="false" customHeight="true" outlineLevel="0" collapsed="false">
      <c r="B8" s="11" t="s">
        <v>40</v>
      </c>
      <c r="C8" s="13" t="n">
        <v>27000</v>
      </c>
      <c r="D8" s="6" t="s">
        <v>41</v>
      </c>
    </row>
    <row r="9" customFormat="false" ht="15" hidden="false" customHeight="true" outlineLevel="0" collapsed="false">
      <c r="B9" s="11" t="s">
        <v>42</v>
      </c>
      <c r="C9" s="14" t="n">
        <v>3</v>
      </c>
    </row>
    <row r="10" customFormat="false" ht="15" hidden="false" customHeight="true" outlineLevel="0" collapsed="false">
      <c r="B10" s="11" t="s">
        <v>43</v>
      </c>
      <c r="C10" s="14" t="n">
        <v>2</v>
      </c>
      <c r="D10" s="6" t="s">
        <v>44</v>
      </c>
    </row>
    <row r="12" customFormat="false" ht="15" hidden="false" customHeight="true" outlineLevel="0" collapsed="false">
      <c r="B12" s="9" t="s">
        <v>45</v>
      </c>
      <c r="C12" s="10"/>
      <c r="D12" s="10"/>
    </row>
    <row r="13" customFormat="false" ht="15" hidden="false" customHeight="true" outlineLevel="0" collapsed="false">
      <c r="B13" s="11" t="s">
        <v>46</v>
      </c>
      <c r="C13" s="15" t="n">
        <v>0.501</v>
      </c>
    </row>
    <row r="14" customFormat="false" ht="15" hidden="false" customHeight="true" outlineLevel="0" collapsed="false">
      <c r="B14" s="11" t="s">
        <v>47</v>
      </c>
      <c r="C14" s="16" t="n">
        <f aca="false">1-Paramètres!$C$13</f>
        <v>0.499</v>
      </c>
    </row>
    <row r="15" customFormat="false" ht="21.75" hidden="false" customHeight="true" outlineLevel="0" collapsed="false">
      <c r="B15" s="11" t="s">
        <v>48</v>
      </c>
      <c r="C15" s="13" t="n">
        <v>0</v>
      </c>
      <c r="D15" s="6" t="s">
        <v>49</v>
      </c>
    </row>
    <row r="16" customFormat="false" ht="15" hidden="false" customHeight="true" outlineLevel="0" collapsed="false">
      <c r="B16" s="11" t="s">
        <v>50</v>
      </c>
      <c r="C16" s="13" t="n">
        <v>1800</v>
      </c>
      <c r="D16" s="6" t="s">
        <v>51</v>
      </c>
    </row>
    <row r="17" customFormat="false" ht="32.25" hidden="false" customHeight="true" outlineLevel="0" collapsed="false">
      <c r="B17" s="11" t="s">
        <v>52</v>
      </c>
      <c r="C17" s="13" t="n">
        <v>0</v>
      </c>
      <c r="D17" s="6" t="s">
        <v>53</v>
      </c>
    </row>
    <row r="19" customFormat="false" ht="15" hidden="false" customHeight="true" outlineLevel="0" collapsed="false">
      <c r="B19" s="9" t="s">
        <v>54</v>
      </c>
      <c r="C19" s="10"/>
      <c r="D19" s="10"/>
    </row>
    <row r="20" customFormat="false" ht="63.75" hidden="false" customHeight="true" outlineLevel="0" collapsed="false">
      <c r="B20" s="11" t="s">
        <v>55</v>
      </c>
      <c r="C20" s="17" t="n">
        <v>0</v>
      </c>
      <c r="D20" s="6" t="s">
        <v>56</v>
      </c>
    </row>
    <row r="21" customFormat="false" ht="15" hidden="false" customHeight="true" outlineLevel="0" collapsed="false">
      <c r="B21" s="11" t="s">
        <v>57</v>
      </c>
      <c r="C21" s="13" t="n">
        <v>0</v>
      </c>
    </row>
    <row r="22" customFormat="false" ht="42.75" hidden="false" customHeight="true" outlineLevel="0" collapsed="false">
      <c r="B22" s="11" t="s">
        <v>58</v>
      </c>
      <c r="C22" s="17" t="n">
        <v>0</v>
      </c>
      <c r="D22" s="6" t="s">
        <v>59</v>
      </c>
    </row>
    <row r="23" customFormat="false" ht="21.75" hidden="false" customHeight="true" outlineLevel="0" collapsed="false">
      <c r="B23" s="11" t="s">
        <v>60</v>
      </c>
      <c r="C23" s="13" t="n">
        <v>50000</v>
      </c>
      <c r="D23" s="6" t="s">
        <v>61</v>
      </c>
    </row>
    <row r="24" customFormat="false" ht="42.75" hidden="false" customHeight="true" outlineLevel="0" collapsed="false">
      <c r="B24" s="11" t="s">
        <v>62</v>
      </c>
      <c r="C24" s="17" t="n">
        <v>0</v>
      </c>
      <c r="D24" s="6" t="s">
        <v>63</v>
      </c>
    </row>
    <row r="26" customFormat="false" ht="15" hidden="false" customHeight="true" outlineLevel="0" collapsed="false">
      <c r="B26" s="9" t="s">
        <v>64</v>
      </c>
      <c r="C26" s="10"/>
      <c r="D26" s="10"/>
    </row>
    <row r="27" customFormat="false" ht="21.75" hidden="false" customHeight="true" outlineLevel="0" collapsed="false">
      <c r="B27" s="11" t="s">
        <v>65</v>
      </c>
      <c r="C27" s="18" t="n">
        <v>0.33</v>
      </c>
      <c r="D27" s="6" t="s">
        <v>66</v>
      </c>
    </row>
    <row r="28" customFormat="false" ht="42.75" hidden="false" customHeight="true" outlineLevel="0" collapsed="false">
      <c r="B28" s="11" t="s">
        <v>67</v>
      </c>
      <c r="C28" s="13" t="n">
        <v>40000</v>
      </c>
      <c r="D28" s="6" t="s">
        <v>68</v>
      </c>
    </row>
    <row r="30" customFormat="false" ht="15" hidden="false" customHeight="true" outlineLevel="0" collapsed="false">
      <c r="B30" s="9" t="s">
        <v>69</v>
      </c>
      <c r="C30" s="10"/>
      <c r="D30" s="10"/>
    </row>
    <row r="31" customFormat="false" ht="21.75" hidden="false" customHeight="true" outlineLevel="0" collapsed="false">
      <c r="B31" s="11" t="s">
        <v>70</v>
      </c>
      <c r="C31" s="13" t="n">
        <v>33287</v>
      </c>
      <c r="D31" s="6" t="s">
        <v>71</v>
      </c>
    </row>
    <row r="32" customFormat="false" ht="15" hidden="false" customHeight="true" outlineLevel="0" collapsed="false">
      <c r="B32" s="11" t="s">
        <v>72</v>
      </c>
      <c r="C32" s="13" t="n">
        <v>61642</v>
      </c>
    </row>
    <row r="33" customFormat="false" ht="15" hidden="false" customHeight="true" outlineLevel="0" collapsed="false">
      <c r="B33" s="11" t="s">
        <v>73</v>
      </c>
      <c r="C33" s="13" t="n">
        <v>92464</v>
      </c>
    </row>
    <row r="34" customFormat="false" ht="15" hidden="false" customHeight="true" outlineLevel="0" collapsed="false">
      <c r="B34" s="11" t="s">
        <v>74</v>
      </c>
      <c r="C34" s="13" t="n">
        <v>123284</v>
      </c>
    </row>
    <row r="35" customFormat="false" ht="15" hidden="false" customHeight="true" outlineLevel="0" collapsed="false">
      <c r="B35" s="11" t="s">
        <v>75</v>
      </c>
      <c r="C35" s="13" t="n">
        <v>41794</v>
      </c>
    </row>
    <row r="36" customFormat="false" ht="15" hidden="false" customHeight="true" outlineLevel="0" collapsed="false">
      <c r="B36" s="11" t="s">
        <v>76</v>
      </c>
      <c r="C36" s="13" t="n">
        <v>47957</v>
      </c>
    </row>
    <row r="37" customFormat="false" ht="15" hidden="false" customHeight="true" outlineLevel="0" collapsed="false">
      <c r="B37" s="11" t="s">
        <v>77</v>
      </c>
      <c r="C37" s="13" t="n">
        <v>51040</v>
      </c>
    </row>
    <row r="39" customFormat="false" ht="15" hidden="false" customHeight="true" outlineLevel="0" collapsed="false">
      <c r="B39" s="9" t="s">
        <v>78</v>
      </c>
      <c r="C39" s="10"/>
      <c r="D39" s="10"/>
    </row>
    <row r="40" customFormat="false" ht="15" hidden="false" customHeight="true" outlineLevel="0" collapsed="false">
      <c r="B40" s="11" t="s">
        <v>79</v>
      </c>
      <c r="C40" s="13" t="n">
        <v>11600</v>
      </c>
      <c r="D40" s="6" t="s">
        <v>80</v>
      </c>
    </row>
    <row r="41" customFormat="false" ht="15" hidden="false" customHeight="true" outlineLevel="0" collapsed="false">
      <c r="B41" s="11" t="s">
        <v>81</v>
      </c>
      <c r="C41" s="13" t="n">
        <v>29579</v>
      </c>
    </row>
    <row r="42" customFormat="false" ht="15" hidden="false" customHeight="true" outlineLevel="0" collapsed="false">
      <c r="B42" s="11" t="s">
        <v>82</v>
      </c>
      <c r="C42" s="13" t="n">
        <v>84577</v>
      </c>
    </row>
    <row r="43" customFormat="false" ht="15" hidden="false" customHeight="true" outlineLevel="0" collapsed="false">
      <c r="B43" s="11" t="s">
        <v>83</v>
      </c>
      <c r="C43" s="13" t="n">
        <v>181917</v>
      </c>
      <c r="D43" s="6" t="s">
        <v>84</v>
      </c>
    </row>
    <row r="44" customFormat="false" ht="15" hidden="false" customHeight="true" outlineLevel="0" collapsed="false">
      <c r="B44" s="11" t="s">
        <v>85</v>
      </c>
      <c r="C44" s="13" t="n">
        <v>1807</v>
      </c>
    </row>
    <row r="45" customFormat="false" ht="15" hidden="false" customHeight="true" outlineLevel="0" collapsed="false">
      <c r="B45" s="11" t="s">
        <v>86</v>
      </c>
      <c r="C45" s="13" t="n">
        <v>3277</v>
      </c>
    </row>
    <row r="46" customFormat="false" ht="15" hidden="false" customHeight="true" outlineLevel="0" collapsed="false">
      <c r="B46" s="11" t="s">
        <v>87</v>
      </c>
      <c r="C46" s="13" t="n">
        <v>1483</v>
      </c>
    </row>
    <row r="47" customFormat="false" ht="15" hidden="false" customHeight="true" outlineLevel="0" collapsed="false">
      <c r="B47" s="11" t="s">
        <v>88</v>
      </c>
      <c r="C47" s="19" t="n">
        <v>0.4525</v>
      </c>
    </row>
    <row r="49" customFormat="false" ht="15" hidden="false" customHeight="true" outlineLevel="0" collapsed="false">
      <c r="B49" s="9" t="s">
        <v>89</v>
      </c>
      <c r="C49" s="10"/>
      <c r="D49" s="10"/>
    </row>
    <row r="50" customFormat="false" ht="21.75" hidden="false" customHeight="true" outlineLevel="0" collapsed="false">
      <c r="B50" s="11" t="s">
        <v>90</v>
      </c>
      <c r="C50" s="13" t="n">
        <v>48060</v>
      </c>
      <c r="D50" s="6" t="s">
        <v>91</v>
      </c>
    </row>
    <row r="51" customFormat="false" ht="15" hidden="false" customHeight="true" outlineLevel="0" collapsed="false">
      <c r="B51" s="11" t="s">
        <v>92</v>
      </c>
      <c r="C51" s="15" t="n">
        <v>0.26</v>
      </c>
    </row>
    <row r="52" customFormat="false" ht="15" hidden="false" customHeight="true" outlineLevel="0" collapsed="false">
      <c r="B52" s="11" t="s">
        <v>93</v>
      </c>
      <c r="C52" s="12" t="n">
        <f aca="false">0.0176*Paramètres!$C$50</f>
        <v>845.856</v>
      </c>
    </row>
    <row r="53" customFormat="false" ht="15" hidden="false" customHeight="true" outlineLevel="0" collapsed="false">
      <c r="B53" s="11" t="s">
        <v>94</v>
      </c>
      <c r="C53" s="12" t="n">
        <f aca="false">1.3*Paramètres!$C$50</f>
        <v>62478</v>
      </c>
    </row>
    <row r="54" customFormat="false" ht="15" hidden="false" customHeight="true" outlineLevel="0" collapsed="false">
      <c r="B54" s="11" t="s">
        <v>95</v>
      </c>
      <c r="C54" s="19" t="n">
        <v>0.011</v>
      </c>
      <c r="D54" s="6" t="s">
        <v>96</v>
      </c>
    </row>
    <row r="55" customFormat="false" ht="15" hidden="false" customHeight="true" outlineLevel="0" collapsed="false">
      <c r="B55" s="11" t="s">
        <v>97</v>
      </c>
      <c r="C55" s="19" t="n">
        <v>0.1715</v>
      </c>
      <c r="D55" s="6" t="s">
        <v>98</v>
      </c>
    </row>
    <row r="56" customFormat="false" ht="15" hidden="false" customHeight="true" outlineLevel="0" collapsed="false">
      <c r="B56" s="11" t="s">
        <v>99</v>
      </c>
      <c r="C56" s="13" t="n">
        <v>7212</v>
      </c>
    </row>
    <row r="57" customFormat="false" ht="15" hidden="false" customHeight="true" outlineLevel="0" collapsed="false">
      <c r="B57" s="11" t="s">
        <v>100</v>
      </c>
      <c r="C57" s="19" t="n">
        <v>0.0072</v>
      </c>
    </row>
    <row r="58" customFormat="false" ht="15" hidden="false" customHeight="true" outlineLevel="0" collapsed="false">
      <c r="B58" s="11" t="s">
        <v>101</v>
      </c>
      <c r="C58" s="19" t="n">
        <v>0.04</v>
      </c>
      <c r="D58" s="6" t="s">
        <v>102</v>
      </c>
    </row>
    <row r="59" customFormat="false" ht="15" hidden="false" customHeight="true" outlineLevel="0" collapsed="false">
      <c r="B59" s="11" t="s">
        <v>103</v>
      </c>
      <c r="C59" s="13" t="n">
        <v>21876</v>
      </c>
    </row>
    <row r="60" customFormat="false" ht="21.75" hidden="false" customHeight="true" outlineLevel="0" collapsed="false">
      <c r="B60" s="11" t="s">
        <v>104</v>
      </c>
      <c r="C60" s="19" t="n">
        <v>0.01</v>
      </c>
      <c r="D60" s="6" t="s">
        <v>105</v>
      </c>
    </row>
    <row r="61" customFormat="false" ht="15" hidden="false" customHeight="true" outlineLevel="0" collapsed="false">
      <c r="B61" s="11" t="s">
        <v>106</v>
      </c>
      <c r="C61" s="19" t="n">
        <v>0.03</v>
      </c>
    </row>
    <row r="62" customFormat="false" ht="15" hidden="false" customHeight="true" outlineLevel="0" collapsed="false">
      <c r="B62" s="11" t="s">
        <v>107</v>
      </c>
      <c r="C62" s="19" t="n">
        <v>0.097</v>
      </c>
      <c r="D62" s="6" t="s">
        <v>108</v>
      </c>
    </row>
    <row r="63" customFormat="false" ht="15" hidden="false" customHeight="true" outlineLevel="0" collapsed="false">
      <c r="B63" s="11" t="s">
        <v>109</v>
      </c>
      <c r="C63" s="19" t="n">
        <v>0.029</v>
      </c>
    </row>
    <row r="64" customFormat="false" ht="15" hidden="false" customHeight="true" outlineLevel="0" collapsed="false">
      <c r="B64" s="11" t="s">
        <v>110</v>
      </c>
      <c r="C64" s="19" t="n">
        <v>0.031</v>
      </c>
      <c r="D64" s="6" t="s">
        <v>111</v>
      </c>
    </row>
    <row r="65" customFormat="false" ht="15" hidden="false" customHeight="true" outlineLevel="0" collapsed="false">
      <c r="B65" s="11" t="s">
        <v>112</v>
      </c>
      <c r="C65" s="19" t="n">
        <v>0.0034</v>
      </c>
      <c r="D65" s="6" t="s">
        <v>113</v>
      </c>
    </row>
    <row r="66" customFormat="false" ht="15" hidden="false" customHeight="true" outlineLevel="0" collapsed="false">
      <c r="B66" s="11" t="s">
        <v>114</v>
      </c>
      <c r="C66" s="13" t="n">
        <v>750</v>
      </c>
      <c r="D66" s="6" t="s">
        <v>115</v>
      </c>
    </row>
    <row r="67" customFormat="false" ht="15" hidden="false" customHeight="true" outlineLevel="0" collapsed="false">
      <c r="B67" s="20" t="s">
        <v>116</v>
      </c>
    </row>
    <row r="68" customFormat="false" ht="15" hidden="false" customHeight="true" outlineLevel="0" collapsed="false">
      <c r="B68" s="8" t="s">
        <v>117</v>
      </c>
    </row>
    <row r="69" customFormat="false" ht="15" hidden="false" customHeight="true" outlineLevel="0" collapsed="false">
      <c r="B69" s="11" t="s">
        <v>118</v>
      </c>
      <c r="C69" s="18" t="n">
        <v>0.2</v>
      </c>
      <c r="D69" s="19" t="n">
        <v>0</v>
      </c>
    </row>
    <row r="70" customFormat="false" ht="15" hidden="false" customHeight="true" outlineLevel="0" collapsed="false">
      <c r="B70" s="11" t="s">
        <v>119</v>
      </c>
      <c r="C70" s="18" t="n">
        <v>0.4</v>
      </c>
      <c r="D70" s="19" t="n">
        <v>0.015</v>
      </c>
    </row>
    <row r="71" customFormat="false" ht="15" hidden="false" customHeight="true" outlineLevel="0" collapsed="false">
      <c r="B71" s="11" t="s">
        <v>120</v>
      </c>
      <c r="C71" s="18" t="n">
        <v>0.6</v>
      </c>
      <c r="D71" s="19" t="n">
        <v>0.04</v>
      </c>
    </row>
    <row r="72" customFormat="false" ht="15" hidden="false" customHeight="true" outlineLevel="0" collapsed="false">
      <c r="B72" s="11" t="s">
        <v>121</v>
      </c>
      <c r="C72" s="18" t="n">
        <v>1.1</v>
      </c>
      <c r="D72" s="19" t="n">
        <v>0.065</v>
      </c>
    </row>
    <row r="73" customFormat="false" ht="15" hidden="false" customHeight="true" outlineLevel="0" collapsed="false">
      <c r="B73" s="11" t="s">
        <v>122</v>
      </c>
      <c r="C73" s="18" t="n">
        <v>2</v>
      </c>
      <c r="D73" s="19" t="n">
        <v>0.077</v>
      </c>
    </row>
    <row r="74" customFormat="false" ht="15" hidden="false" customHeight="true" outlineLevel="0" collapsed="false">
      <c r="B74" s="11" t="s">
        <v>123</v>
      </c>
      <c r="C74" s="18" t="n">
        <v>3</v>
      </c>
      <c r="D74" s="19" t="n">
        <v>0.085</v>
      </c>
    </row>
    <row r="75" customFormat="false" ht="15" hidden="false" customHeight="true" outlineLevel="0" collapsed="false">
      <c r="B75" s="11" t="s">
        <v>124</v>
      </c>
      <c r="C75" s="19" t="n">
        <v>0.065</v>
      </c>
    </row>
    <row r="77" customFormat="false" ht="15" hidden="false" customHeight="true" outlineLevel="0" collapsed="false">
      <c r="B77" s="9" t="s">
        <v>125</v>
      </c>
      <c r="C77" s="10"/>
      <c r="D77" s="10"/>
    </row>
    <row r="78" customFormat="false" ht="21.75" hidden="false" customHeight="true" outlineLevel="0" collapsed="false">
      <c r="B78" s="11" t="s">
        <v>126</v>
      </c>
      <c r="C78" s="13" t="n">
        <v>42500</v>
      </c>
      <c r="D78" s="6" t="s">
        <v>127</v>
      </c>
    </row>
    <row r="79" customFormat="false" ht="15" hidden="false" customHeight="true" outlineLevel="0" collapsed="false">
      <c r="B79" s="11" t="s">
        <v>128</v>
      </c>
      <c r="C79" s="15" t="n">
        <v>0.15</v>
      </c>
    </row>
    <row r="80" customFormat="false" ht="15" hidden="false" customHeight="true" outlineLevel="0" collapsed="false">
      <c r="B80" s="11" t="s">
        <v>129</v>
      </c>
      <c r="C80" s="15" t="n">
        <v>0.25</v>
      </c>
    </row>
    <row r="81" customFormat="false" ht="21.75" hidden="false" customHeight="true" outlineLevel="0" collapsed="false">
      <c r="B81" s="11" t="s">
        <v>130</v>
      </c>
      <c r="C81" s="15" t="n">
        <v>0.314</v>
      </c>
      <c r="D81" s="6" t="s">
        <v>131</v>
      </c>
    </row>
    <row r="82" customFormat="false" ht="15" hidden="false" customHeight="true" outlineLevel="0" collapsed="false">
      <c r="B82" s="11" t="s">
        <v>132</v>
      </c>
      <c r="C82" s="15" t="n">
        <v>0.186</v>
      </c>
    </row>
    <row r="84" customFormat="false" ht="15" hidden="false" customHeight="true" outlineLevel="0" collapsed="false">
      <c r="B84" s="9" t="s">
        <v>133</v>
      </c>
      <c r="C84" s="10"/>
      <c r="D84" s="10"/>
    </row>
    <row r="85" customFormat="false" ht="15" hidden="false" customHeight="true" outlineLevel="0" collapsed="false">
      <c r="B85" s="11" t="s">
        <v>134</v>
      </c>
      <c r="C85" s="15" t="n">
        <v>0.07</v>
      </c>
      <c r="D85" s="6" t="s">
        <v>135</v>
      </c>
    </row>
    <row r="86" customFormat="false" ht="21.75" hidden="false" customHeight="true" outlineLevel="0" collapsed="false">
      <c r="B86" s="11" t="s">
        <v>136</v>
      </c>
      <c r="C86" s="15" t="n">
        <v>0.02</v>
      </c>
      <c r="D86" s="6" t="s">
        <v>137</v>
      </c>
    </row>
    <row r="87" customFormat="false" ht="15" hidden="false" customHeight="true" outlineLevel="0" collapsed="false">
      <c r="B87" s="11" t="s">
        <v>138</v>
      </c>
      <c r="C87" s="17" t="n">
        <v>20</v>
      </c>
      <c r="D87" s="1" t="s">
        <v>139</v>
      </c>
    </row>
    <row r="88" customFormat="false" ht="21.75" hidden="false" customHeight="true" outlineLevel="0" collapsed="false">
      <c r="B88" s="11" t="s">
        <v>140</v>
      </c>
      <c r="C88" s="13" t="n">
        <v>0</v>
      </c>
      <c r="D88" s="6" t="s">
        <v>141</v>
      </c>
    </row>
    <row r="89" customFormat="false" ht="32.8" hidden="false" customHeight="false" outlineLevel="0" collapsed="false">
      <c r="B89" s="11" t="s">
        <v>142</v>
      </c>
      <c r="C89" s="15" t="n">
        <v>0.15</v>
      </c>
      <c r="D89" s="6" t="s">
        <v>143</v>
      </c>
    </row>
    <row r="90" customFormat="false" ht="15" hidden="false" customHeight="true" outlineLevel="0" collapsed="false">
      <c r="B90" s="8" t="s">
        <v>144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C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
    <col collapsed="false" customWidth="true" hidden="false" outlineLevel="0" max="2" min="2" style="1" width="66"/>
    <col collapsed="false" customWidth="true" hidden="false" outlineLevel="0" max="4" min="3" style="1" width="16"/>
  </cols>
  <sheetData>
    <row r="1" customFormat="false" ht="17.25" hidden="false" customHeight="true" outlineLevel="0" collapsed="false">
      <c r="B1" s="7" t="s">
        <v>145</v>
      </c>
    </row>
    <row r="2" customFormat="false" ht="15" hidden="false" customHeight="true" outlineLevel="0" collapsed="false">
      <c r="B2" s="8" t="s">
        <v>146</v>
      </c>
    </row>
    <row r="4" customFormat="false" ht="15" hidden="false" customHeight="true" outlineLevel="0" collapsed="false">
      <c r="B4" s="11" t="s">
        <v>147</v>
      </c>
      <c r="C4" s="12" t="n">
        <f aca="false">Calcul!$C$4</f>
        <v>80000</v>
      </c>
    </row>
    <row r="6" customFormat="false" ht="15" hidden="false" customHeight="true" outlineLevel="0" collapsed="false">
      <c r="B6" s="9" t="s">
        <v>148</v>
      </c>
      <c r="C6" s="10"/>
    </row>
    <row r="7" customFormat="false" ht="15" hidden="false" customHeight="true" outlineLevel="0" collapsed="false">
      <c r="B7" s="11" t="s">
        <v>149</v>
      </c>
      <c r="C7" s="12" t="n">
        <f aca="false">Calcul!$C$15</f>
        <v>80000</v>
      </c>
    </row>
    <row r="8" customFormat="false" ht="15" hidden="false" customHeight="true" outlineLevel="0" collapsed="false">
      <c r="B8" s="11" t="s">
        <v>150</v>
      </c>
      <c r="C8" s="12" t="n">
        <f aca="false">Calcul!$C$11</f>
        <v>3960</v>
      </c>
    </row>
    <row r="9" customFormat="false" ht="15" hidden="false" customHeight="true" outlineLevel="0" collapsed="false">
      <c r="B9" s="11" t="s">
        <v>151</v>
      </c>
      <c r="C9" s="12" t="n">
        <f aca="false">Calcul!$C$18</f>
        <v>56269.6</v>
      </c>
    </row>
    <row r="10" customFormat="false" ht="15" hidden="false" customHeight="true" outlineLevel="0" collapsed="false">
      <c r="B10" s="11" t="s">
        <v>152</v>
      </c>
      <c r="C10" s="12" t="n">
        <f aca="false">Calcul!$C$27</f>
        <v>23143.9570238091</v>
      </c>
    </row>
    <row r="11" customFormat="false" ht="15" hidden="false" customHeight="true" outlineLevel="0" collapsed="false">
      <c r="B11" s="11" t="s">
        <v>153</v>
      </c>
      <c r="C11" s="12" t="n">
        <f aca="false">Calcul!$C$30</f>
        <v>54527.8613761909</v>
      </c>
    </row>
    <row r="12" customFormat="false" ht="15" hidden="false" customHeight="true" outlineLevel="0" collapsed="false">
      <c r="B12" s="11" t="s">
        <v>154</v>
      </c>
      <c r="C12" s="12" t="n">
        <f aca="false">Calcul!$C$32</f>
        <v>7052.33841285726</v>
      </c>
    </row>
    <row r="13" customFormat="false" ht="15" hidden="false" customHeight="true" outlineLevel="0" collapsed="false">
      <c r="B13" s="11" t="s">
        <v>155</v>
      </c>
      <c r="C13" s="12" t="n">
        <f aca="false">Calcul!$C$33</f>
        <v>49803.7045633336</v>
      </c>
    </row>
    <row r="14" customFormat="false" ht="15" hidden="false" customHeight="true" outlineLevel="0" collapsed="false">
      <c r="B14" s="20" t="s">
        <v>156</v>
      </c>
      <c r="C14" s="21" t="n">
        <f aca="false">Calcul!$C$34</f>
        <v>19803.7045633336</v>
      </c>
    </row>
    <row r="16" customFormat="false" ht="15" hidden="false" customHeight="true" outlineLevel="0" collapsed="false">
      <c r="B16" s="9" t="s">
        <v>157</v>
      </c>
      <c r="C16" s="10"/>
    </row>
    <row r="17" customFormat="false" ht="15" hidden="false" customHeight="true" outlineLevel="0" collapsed="false">
      <c r="B17" s="11" t="s">
        <v>158</v>
      </c>
      <c r="C17" s="12" t="n">
        <f aca="false">Calcul!$C$38</f>
        <v>40080</v>
      </c>
    </row>
    <row r="18" customFormat="false" ht="15" hidden="false" customHeight="true" outlineLevel="0" collapsed="false">
      <c r="B18" s="11" t="s">
        <v>159</v>
      </c>
      <c r="C18" s="12" t="n">
        <f aca="false">Calcul!$C$39</f>
        <v>1983.96</v>
      </c>
    </row>
    <row r="19" customFormat="false" ht="15" hidden="false" customHeight="true" outlineLevel="0" collapsed="false">
      <c r="B19" s="11" t="s">
        <v>160</v>
      </c>
      <c r="C19" s="12" t="n">
        <f aca="false">Calcul!$C$42</f>
        <v>28191.0696</v>
      </c>
    </row>
    <row r="20" customFormat="false" ht="15" hidden="false" customHeight="true" outlineLevel="0" collapsed="false">
      <c r="B20" s="11" t="s">
        <v>152</v>
      </c>
      <c r="C20" s="12" t="n">
        <f aca="false">Calcul!$C$51</f>
        <v>11483.8864645694</v>
      </c>
    </row>
    <row r="21" customFormat="false" ht="15" hidden="false" customHeight="true" outlineLevel="0" collapsed="false">
      <c r="B21" s="11" t="s">
        <v>161</v>
      </c>
      <c r="C21" s="12" t="n">
        <f aca="false">Calcul!$C$54</f>
        <v>27429.6945538306</v>
      </c>
    </row>
    <row r="22" customFormat="false" ht="15" hidden="false" customHeight="true" outlineLevel="0" collapsed="false">
      <c r="B22" s="11" t="s">
        <v>162</v>
      </c>
      <c r="C22" s="12" t="n">
        <f aca="false">Calcul!$C$56</f>
        <v>1653.33444733829</v>
      </c>
    </row>
    <row r="23" customFormat="false" ht="15" hidden="false" customHeight="true" outlineLevel="0" collapsed="false">
      <c r="B23" s="11" t="s">
        <v>163</v>
      </c>
      <c r="C23" s="12" t="n">
        <f aca="false">Calcul!$C$57</f>
        <v>26942.7790880923</v>
      </c>
    </row>
    <row r="24" customFormat="false" ht="15" hidden="false" customHeight="true" outlineLevel="0" collapsed="false">
      <c r="B24" s="11" t="s">
        <v>164</v>
      </c>
      <c r="C24" s="12" t="n">
        <f aca="false">Calcul!$C$58</f>
        <v>39920</v>
      </c>
    </row>
    <row r="25" customFormat="false" ht="15" hidden="false" customHeight="true" outlineLevel="0" collapsed="false">
      <c r="B25" s="11" t="s">
        <v>165</v>
      </c>
      <c r="C25" s="12" t="n">
        <f aca="false">Calcul!$C$60</f>
        <v>5718</v>
      </c>
    </row>
    <row r="26" customFormat="false" ht="15" hidden="false" customHeight="true" outlineLevel="0" collapsed="false">
      <c r="B26" s="11" t="s">
        <v>166</v>
      </c>
      <c r="C26" s="12" t="n">
        <f aca="false">Calcul!$C$61</f>
        <v>32402</v>
      </c>
    </row>
    <row r="27" customFormat="false" ht="15" hidden="false" customHeight="true" outlineLevel="0" collapsed="false">
      <c r="B27" s="11" t="s">
        <v>167</v>
      </c>
      <c r="C27" s="12" t="n">
        <f aca="false">Calcul!$C$63</f>
        <v>4456.59025059425</v>
      </c>
    </row>
    <row r="28" customFormat="false" ht="15" hidden="false" customHeight="true" outlineLevel="0" collapsed="false">
      <c r="B28" s="11" t="s">
        <v>168</v>
      </c>
      <c r="C28" s="12" t="n">
        <f aca="false">Calcul!$C$64</f>
        <v>1399.3693386866</v>
      </c>
    </row>
    <row r="29" customFormat="false" ht="15" hidden="false" customHeight="true" outlineLevel="0" collapsed="false">
      <c r="B29" s="20" t="s">
        <v>169</v>
      </c>
      <c r="C29" s="21" t="n">
        <f aca="false">Calcul!$C$65</f>
        <v>0</v>
      </c>
    </row>
    <row r="30" customFormat="false" ht="15" hidden="false" customHeight="true" outlineLevel="0" collapsed="false">
      <c r="B30" s="20" t="s">
        <v>170</v>
      </c>
      <c r="C30" s="21" t="n">
        <f aca="false">Calcul!$C$66</f>
        <v>27945.4097494057</v>
      </c>
    </row>
    <row r="32" customFormat="false" ht="15" hidden="false" customHeight="true" outlineLevel="0" collapsed="false">
      <c r="B32" s="9" t="s">
        <v>171</v>
      </c>
      <c r="C32" s="10"/>
    </row>
    <row r="33" customFormat="false" ht="15" hidden="false" customHeight="true" outlineLevel="0" collapsed="false">
      <c r="B33" s="11" t="s">
        <v>172</v>
      </c>
      <c r="C33" s="12" t="n">
        <f aca="false">Calcul!$C$69</f>
        <v>30196.2954366664</v>
      </c>
    </row>
    <row r="34" customFormat="false" ht="15" hidden="false" customHeight="true" outlineLevel="0" collapsed="false">
      <c r="B34" s="11" t="s">
        <v>173</v>
      </c>
      <c r="C34" s="12" t="n">
        <f aca="false">Calcul!$C$70</f>
        <v>22054.5902505943</v>
      </c>
    </row>
    <row r="35" customFormat="false" ht="15" hidden="false" customHeight="true" outlineLevel="0" collapsed="false">
      <c r="B35" s="20" t="s">
        <v>174</v>
      </c>
      <c r="C35" s="21" t="n">
        <f aca="false">Calcul!$C$71</f>
        <v>8141.70518607214</v>
      </c>
    </row>
    <row r="36" customFormat="false" ht="15" hidden="false" customHeight="true" outlineLevel="0" collapsed="false">
      <c r="B36" s="20" t="s">
        <v>175</v>
      </c>
      <c r="C36" s="21" t="n">
        <f aca="false">Calcul!$C$72</f>
        <v>-633.15347524127</v>
      </c>
    </row>
    <row r="37" customFormat="false" ht="15" hidden="false" customHeight="true" outlineLevel="0" collapsed="false">
      <c r="B37" s="11" t="s">
        <v>176</v>
      </c>
      <c r="C37" s="12" t="n">
        <f aca="false">Calcul!$C$73</f>
        <v>5490.03615399851</v>
      </c>
    </row>
    <row r="39" customFormat="false" ht="15" hidden="false" customHeight="true" outlineLevel="0" collapsed="false">
      <c r="B39" s="9" t="s">
        <v>177</v>
      </c>
      <c r="C39" s="10"/>
    </row>
    <row r="40" customFormat="false" ht="15" hidden="false" customHeight="true" outlineLevel="0" collapsed="false">
      <c r="B40" s="11" t="s">
        <v>178</v>
      </c>
      <c r="C40" s="12" t="n">
        <f aca="false">Calcul!$C$81</f>
        <v>669054.416112179</v>
      </c>
    </row>
    <row r="41" customFormat="false" ht="15" hidden="false" customHeight="true" outlineLevel="0" collapsed="false">
      <c r="B41" s="11" t="s">
        <v>179</v>
      </c>
      <c r="C41" s="12" t="n">
        <f aca="false">Calcul!$C$84</f>
        <v>710406.39322081</v>
      </c>
    </row>
    <row r="42" customFormat="false" ht="15" hidden="false" customHeight="true" outlineLevel="0" collapsed="false">
      <c r="B42" s="11" t="s">
        <v>180</v>
      </c>
      <c r="C42" s="12" t="n">
        <f aca="false">Calcul!$C$85</f>
        <v>1035577.8326834</v>
      </c>
    </row>
    <row r="43" customFormat="false" ht="15" hidden="false" customHeight="true" outlineLevel="0" collapsed="false">
      <c r="B43" s="20" t="s">
        <v>181</v>
      </c>
      <c r="C43" s="21" t="n">
        <f aca="false">Calcul!$C$86</f>
        <v>41351.9771086307</v>
      </c>
    </row>
    <row r="44" customFormat="false" ht="15" hidden="false" customHeight="true" outlineLevel="0" collapsed="false">
      <c r="B44" s="20" t="s">
        <v>182</v>
      </c>
      <c r="C44" s="21" t="n">
        <f aca="false">Calcul!$C$87</f>
        <v>366523.416571217</v>
      </c>
    </row>
    <row r="46" customFormat="false" ht="15" hidden="false" customHeight="true" outlineLevel="0" collapsed="false">
      <c r="B46" s="8" t="s">
        <v>183</v>
      </c>
    </row>
    <row r="47" customFormat="false" ht="15" hidden="false" customHeight="true" outlineLevel="0" collapsed="false">
      <c r="B47" s="8" t="s">
        <v>184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N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
    <col collapsed="false" customWidth="true" hidden="false" outlineLevel="0" max="14" min="2" style="1" width="14"/>
  </cols>
  <sheetData>
    <row r="1" customFormat="false" ht="17.25" hidden="false" customHeight="true" outlineLevel="0" collapsed="false">
      <c r="B1" s="7" t="s">
        <v>185</v>
      </c>
    </row>
    <row r="2" customFormat="false" ht="15" hidden="false" customHeight="true" outlineLevel="0" collapsed="false">
      <c r="B2" s="8" t="s">
        <v>186</v>
      </c>
    </row>
    <row r="4" customFormat="false" ht="42" hidden="false" customHeight="true" outlineLevel="0" collapsed="false">
      <c r="B4" s="22" t="s">
        <v>187</v>
      </c>
      <c r="C4" s="22" t="s">
        <v>188</v>
      </c>
      <c r="D4" s="22" t="s">
        <v>189</v>
      </c>
      <c r="E4" s="22" t="s">
        <v>190</v>
      </c>
      <c r="F4" s="22" t="s">
        <v>191</v>
      </c>
      <c r="G4" s="22" t="s">
        <v>192</v>
      </c>
      <c r="H4" s="22" t="s">
        <v>193</v>
      </c>
      <c r="I4" s="22" t="s">
        <v>194</v>
      </c>
      <c r="J4" s="22" t="s">
        <v>195</v>
      </c>
      <c r="K4" s="22" t="s">
        <v>196</v>
      </c>
      <c r="L4" s="22" t="s">
        <v>197</v>
      </c>
      <c r="M4" s="22" t="s">
        <v>198</v>
      </c>
      <c r="N4" s="22" t="s">
        <v>199</v>
      </c>
    </row>
    <row r="5" customFormat="false" ht="15" hidden="false" customHeight="true" outlineLevel="0" collapsed="false">
      <c r="B5" s="12" t="n">
        <f aca="false">Calcul!D4</f>
        <v>40000</v>
      </c>
      <c r="C5" s="12" t="n">
        <f aca="false">Calcul!D69</f>
        <v>12217.3766688213</v>
      </c>
      <c r="D5" s="12" t="n">
        <f aca="false">Calcul!D70</f>
        <v>15120.175091613</v>
      </c>
      <c r="E5" s="16" t="n">
        <f aca="false">Calcul!D74</f>
        <v>0.305434416720534</v>
      </c>
      <c r="F5" s="16" t="n">
        <f aca="false">Calcul!D75</f>
        <v>0.378004377290324</v>
      </c>
      <c r="G5" s="12" t="n">
        <f aca="false">Calcul!D63</f>
        <v>15436</v>
      </c>
      <c r="H5" s="12" t="n">
        <f aca="false">Calcul!D66</f>
        <v>0</v>
      </c>
      <c r="I5" s="12" t="n">
        <f aca="false">Calcul!D71</f>
        <v>-2902.79842279161</v>
      </c>
      <c r="J5" s="12" t="n">
        <f aca="false">Calcul!D72</f>
        <v>-2902.79842279161</v>
      </c>
      <c r="K5" s="12" t="n">
        <f aca="false">Calcul!D73</f>
        <v>2754.63489129065</v>
      </c>
      <c r="L5" s="12" t="n">
        <f aca="false">Calcul!D86</f>
        <v>-98069.030349404</v>
      </c>
      <c r="M5" s="12" t="n">
        <f aca="false">Calcul!D87</f>
        <v>-98069.030349404</v>
      </c>
      <c r="N5" s="11" t="str">
        <f aca="false">IF(L5&gt;0.05*ABS(Calcul!D81),"oui, même en sortant",IF(L5&gt;0,"à peine (moins de 5 %)",IF(M5&gt;0,"seulement si l'argent reste","non")))</f>
        <v>non</v>
      </c>
    </row>
    <row r="6" customFormat="false" ht="15" hidden="false" customHeight="true" outlineLevel="0" collapsed="false">
      <c r="B6" s="12" t="n">
        <f aca="false">Calcul!E4</f>
        <v>50000</v>
      </c>
      <c r="C6" s="12" t="n">
        <f aca="false">Calcul!E69</f>
        <v>16562.0142043467</v>
      </c>
      <c r="D6" s="12" t="n">
        <f aca="false">Calcul!E70</f>
        <v>17698.1601303756</v>
      </c>
      <c r="E6" s="16" t="n">
        <f aca="false">Calcul!E74</f>
        <v>0.331240284086933</v>
      </c>
      <c r="F6" s="16" t="n">
        <f aca="false">Calcul!E75</f>
        <v>0.353963202607512</v>
      </c>
      <c r="G6" s="12" t="n">
        <f aca="false">Calcul!E63</f>
        <v>17375.6601303756</v>
      </c>
      <c r="H6" s="12" t="n">
        <f aca="false">Calcul!E66</f>
        <v>2301.83986962438</v>
      </c>
      <c r="I6" s="12" t="n">
        <f aca="false">Calcul!E71</f>
        <v>-1136.14592602896</v>
      </c>
      <c r="J6" s="12" t="n">
        <f aca="false">Calcul!E72</f>
        <v>-1858.92364509101</v>
      </c>
      <c r="K6" s="12" t="n">
        <f aca="false">Calcul!E73</f>
        <v>3827.33188207717</v>
      </c>
      <c r="L6" s="12" t="n">
        <f aca="false">Calcul!E86</f>
        <v>-56975.2709909804</v>
      </c>
      <c r="M6" s="12" t="n">
        <f aca="false">Calcul!E87</f>
        <v>-29889.4784019732</v>
      </c>
      <c r="N6" s="11" t="str">
        <f aca="false">IF(L6&gt;0.05*ABS(Calcul!E81),"oui, même en sortant",IF(L6&gt;0,"à peine (moins de 5 %)",IF(M6&gt;0,"seulement si l'argent reste","non")))</f>
        <v>non</v>
      </c>
    </row>
    <row r="7" customFormat="false" ht="15" hidden="false" customHeight="true" outlineLevel="0" collapsed="false">
      <c r="B7" s="12" t="n">
        <f aca="false">Calcul!F4</f>
        <v>60000</v>
      </c>
      <c r="C7" s="12" t="n">
        <f aca="false">Calcul!F69</f>
        <v>20833.5451050667</v>
      </c>
      <c r="D7" s="12" t="n">
        <f aca="false">Calcul!F70</f>
        <v>18829.8490636316</v>
      </c>
      <c r="E7" s="16" t="n">
        <f aca="false">Calcul!F74</f>
        <v>0.347225751751111</v>
      </c>
      <c r="F7" s="16" t="n">
        <f aca="false">Calcul!F75</f>
        <v>0.313830817727193</v>
      </c>
      <c r="G7" s="12" t="n">
        <f aca="false">Calcul!F63</f>
        <v>12748.8490636316</v>
      </c>
      <c r="H7" s="12" t="n">
        <f aca="false">Calcul!F66</f>
        <v>11170.1509363684</v>
      </c>
      <c r="I7" s="12" t="n">
        <f aca="false">Calcul!F71</f>
        <v>2003.69604143508</v>
      </c>
      <c r="J7" s="12" t="n">
        <f aca="false">Calcul!F72</f>
        <v>-1503.73135258461</v>
      </c>
      <c r="K7" s="12" t="n">
        <f aca="false">Calcul!F73</f>
        <v>4920.1260504278</v>
      </c>
      <c r="L7" s="12" t="n">
        <f aca="false">Calcul!F86</f>
        <v>-22524.9592402148</v>
      </c>
      <c r="M7" s="12" t="n">
        <f aca="false">Calcul!F87</f>
        <v>108914.414733158</v>
      </c>
      <c r="N7" s="11" t="str">
        <f aca="false">IF(L7&gt;0.05*ABS(Calcul!F81),"oui, même en sortant",IF(L7&gt;0,"à peine (moins de 5 %)",IF(M7&gt;0,"seulement si l'argent reste","non")))</f>
        <v>seulement si l'argent reste</v>
      </c>
    </row>
    <row r="8" customFormat="false" ht="15" hidden="false" customHeight="true" outlineLevel="0" collapsed="false">
      <c r="B8" s="12" t="n">
        <f aca="false">Calcul!G4</f>
        <v>70000</v>
      </c>
      <c r="C8" s="12" t="n">
        <f aca="false">Calcul!G69</f>
        <v>25338.443983494</v>
      </c>
      <c r="D8" s="12" t="n">
        <f aca="false">Calcul!G70</f>
        <v>20360.3406348447</v>
      </c>
      <c r="E8" s="16" t="n">
        <f aca="false">Calcul!G74</f>
        <v>0.361977771192771</v>
      </c>
      <c r="F8" s="16" t="n">
        <f aca="false">Calcul!G75</f>
        <v>0.29086200906921</v>
      </c>
      <c r="G8" s="12" t="n">
        <f aca="false">Calcul!G63</f>
        <v>8520.84063484468</v>
      </c>
      <c r="H8" s="12" t="n">
        <f aca="false">Calcul!G66</f>
        <v>19639.6593651553</v>
      </c>
      <c r="I8" s="12" t="n">
        <f aca="false">Calcul!G71</f>
        <v>4978.10334864929</v>
      </c>
      <c r="J8" s="12" t="n">
        <f aca="false">Calcul!G72</f>
        <v>-1188.74969200948</v>
      </c>
      <c r="K8" s="12" t="n">
        <f aca="false">Calcul!G73</f>
        <v>5781.53480701923</v>
      </c>
      <c r="L8" s="12" t="n">
        <f aca="false">Calcul!G86</f>
        <v>8645.32934679301</v>
      </c>
      <c r="M8" s="12" t="n">
        <f aca="false">Calcul!G87</f>
        <v>239328.141437604</v>
      </c>
      <c r="N8" s="11" t="str">
        <f aca="false">IF(L8&gt;0.05*ABS(Calcul!G81),"oui, même en sortant",IF(L8&gt;0,"à peine (moins de 5 %)",IF(M8&gt;0,"seulement si l'argent reste","non")))</f>
        <v>à peine (moins de 5 %)</v>
      </c>
    </row>
    <row r="9" customFormat="false" ht="15" hidden="false" customHeight="true" outlineLevel="0" collapsed="false">
      <c r="B9" s="12" t="n">
        <f aca="false">Calcul!H4</f>
        <v>80000</v>
      </c>
      <c r="C9" s="12" t="n">
        <f aca="false">Calcul!H69</f>
        <v>30196.2954366664</v>
      </c>
      <c r="D9" s="12" t="n">
        <f aca="false">Calcul!H70</f>
        <v>22054.5902505943</v>
      </c>
      <c r="E9" s="16" t="n">
        <f aca="false">Calcul!H74</f>
        <v>0.37745369295833</v>
      </c>
      <c r="F9" s="16" t="n">
        <f aca="false">Calcul!H75</f>
        <v>0.275682378132428</v>
      </c>
      <c r="G9" s="12" t="n">
        <f aca="false">Calcul!H63</f>
        <v>4456.59025059425</v>
      </c>
      <c r="H9" s="12" t="n">
        <f aca="false">Calcul!H66</f>
        <v>27945.4097494057</v>
      </c>
      <c r="I9" s="12" t="n">
        <f aca="false">Calcul!H71</f>
        <v>8141.70518607214</v>
      </c>
      <c r="J9" s="12" t="n">
        <f aca="false">Calcul!H72</f>
        <v>-633.15347524127</v>
      </c>
      <c r="K9" s="12" t="n">
        <f aca="false">Calcul!H73</f>
        <v>5490.03615399851</v>
      </c>
      <c r="L9" s="12" t="n">
        <f aca="false">Calcul!H86</f>
        <v>41351.9771086307</v>
      </c>
      <c r="M9" s="12" t="n">
        <f aca="false">Calcul!H87</f>
        <v>366523.416571217</v>
      </c>
      <c r="N9" s="11" t="str">
        <f aca="false">IF(L9&gt;0.05*ABS(Calcul!H81),"oui, même en sortant",IF(L9&gt;0,"à peine (moins de 5 %)",IF(M9&gt;0,"seulement si l'argent reste","non")))</f>
        <v>oui, même en sortant</v>
      </c>
    </row>
    <row r="10" customFormat="false" ht="15" hidden="false" customHeight="true" outlineLevel="0" collapsed="false">
      <c r="B10" s="12" t="n">
        <f aca="false">Calcul!I4</f>
        <v>90000</v>
      </c>
      <c r="C10" s="12" t="n">
        <f aca="false">Calcul!I69</f>
        <v>35449.8303807641</v>
      </c>
      <c r="D10" s="12" t="n">
        <f aca="false">Calcul!I70</f>
        <v>23719.4494620052</v>
      </c>
      <c r="E10" s="16" t="n">
        <f aca="false">Calcul!I74</f>
        <v>0.393887004230712</v>
      </c>
      <c r="F10" s="16" t="n">
        <f aca="false">Calcul!I75</f>
        <v>0.263549438466724</v>
      </c>
      <c r="G10" s="12" t="n">
        <f aca="false">Calcul!I63</f>
        <v>301.949462005203</v>
      </c>
      <c r="H10" s="12" t="n">
        <f aca="false">Calcul!I66</f>
        <v>36280.5505379948</v>
      </c>
      <c r="I10" s="12" t="n">
        <f aca="false">Calcul!I71</f>
        <v>11730.3809187588</v>
      </c>
      <c r="J10" s="12" t="n">
        <f aca="false">Calcul!I72</f>
        <v>338.288049828476</v>
      </c>
      <c r="K10" s="12" t="n">
        <f aca="false">Calcul!I73</f>
        <v>5219.87290736563</v>
      </c>
      <c r="L10" s="12" t="n">
        <f aca="false">Calcul!I86</f>
        <v>82830.1188175679</v>
      </c>
      <c r="M10" s="12" t="n">
        <f aca="false">Calcul!I87</f>
        <v>500386.294924394</v>
      </c>
      <c r="N10" s="11" t="str">
        <f aca="false">IF(L10&gt;0.05*ABS(Calcul!I81),"oui, même en sortant",IF(L10&gt;0,"à peine (moins de 5 %)",IF(M10&gt;0,"seulement si l'argent reste","non")))</f>
        <v>oui, même en sortant</v>
      </c>
    </row>
    <row r="11" customFormat="false" ht="15" hidden="false" customHeight="true" outlineLevel="0" collapsed="false">
      <c r="B11" s="12" t="n">
        <f aca="false">Calcul!J4</f>
        <v>100000</v>
      </c>
      <c r="C11" s="12" t="n">
        <f aca="false">Calcul!J69</f>
        <v>40504.4846626761</v>
      </c>
      <c r="D11" s="12" t="n">
        <f aca="false">Calcul!J70</f>
        <v>27038.2515196817</v>
      </c>
      <c r="E11" s="16" t="n">
        <f aca="false">Calcul!J74</f>
        <v>0.405044846626761</v>
      </c>
      <c r="F11" s="16" t="n">
        <f aca="false">Calcul!J75</f>
        <v>0.270382515196817</v>
      </c>
      <c r="G11" s="12" t="n">
        <f aca="false">Calcul!J63</f>
        <v>0</v>
      </c>
      <c r="H11" s="12" t="n">
        <f aca="false">Calcul!J66</f>
        <v>40325</v>
      </c>
      <c r="I11" s="12" t="n">
        <f aca="false">Calcul!J71</f>
        <v>13466.2331429944</v>
      </c>
      <c r="J11" s="12" t="n">
        <f aca="false">Calcul!J72</f>
        <v>804.183142994385</v>
      </c>
      <c r="K11" s="12" t="n">
        <f aca="false">Calcul!J73</f>
        <v>4971.04506712061</v>
      </c>
      <c r="L11" s="12" t="n">
        <f aca="false">Calcul!J86</f>
        <v>106529.668022549</v>
      </c>
      <c r="M11" s="12" t="n">
        <f aca="false">Calcul!J87</f>
        <v>570633.783087567</v>
      </c>
      <c r="N11" s="11" t="str">
        <f aca="false">IF(L11&gt;0.05*ABS(Calcul!J81),"oui, même en sortant",IF(L11&gt;0,"à peine (moins de 5 %)",IF(M11&gt;0,"seulement si l'argent reste","non")))</f>
        <v>oui, même en sortant</v>
      </c>
    </row>
    <row r="12" customFormat="false" ht="15" hidden="false" customHeight="true" outlineLevel="0" collapsed="false">
      <c r="B12" s="12" t="n">
        <f aca="false">Calcul!K4</f>
        <v>120000</v>
      </c>
      <c r="C12" s="12" t="n">
        <f aca="false">Calcul!K69</f>
        <v>50044.706580834</v>
      </c>
      <c r="D12" s="12" t="n">
        <f aca="false">Calcul!K70</f>
        <v>33767.1299578173</v>
      </c>
      <c r="E12" s="16" t="n">
        <f aca="false">Calcul!K74</f>
        <v>0.41703922150695</v>
      </c>
      <c r="F12" s="16" t="n">
        <f aca="false">Calcul!K75</f>
        <v>0.281392749648478</v>
      </c>
      <c r="G12" s="12" t="n">
        <f aca="false">Calcul!K63</f>
        <v>0</v>
      </c>
      <c r="H12" s="12" t="n">
        <f aca="false">Calcul!K66</f>
        <v>47810</v>
      </c>
      <c r="I12" s="12" t="n">
        <f aca="false">Calcul!K71</f>
        <v>16277.5766230166</v>
      </c>
      <c r="J12" s="12" t="n">
        <f aca="false">Calcul!K72</f>
        <v>1265.23662301662</v>
      </c>
      <c r="K12" s="12" t="n">
        <f aca="false">Calcul!K73</f>
        <v>4537.3956057941</v>
      </c>
      <c r="L12" s="12" t="n">
        <f aca="false">Calcul!K86</f>
        <v>136836.760942455</v>
      </c>
      <c r="M12" s="12" t="n">
        <f aca="false">Calcul!K87</f>
        <v>687086.425945767</v>
      </c>
      <c r="N12" s="11" t="str">
        <f aca="false">IF(L12&gt;0.05*ABS(Calcul!K81),"oui, même en sortant",IF(L12&gt;0,"à peine (moins de 5 %)",IF(M12&gt;0,"seulement si l'argent reste","non")))</f>
        <v>oui, même en sortant</v>
      </c>
    </row>
    <row r="13" customFormat="false" ht="15" hidden="false" customHeight="true" outlineLevel="0" collapsed="false">
      <c r="B13" s="12" t="n">
        <f aca="false">Calcul!L4</f>
        <v>150000</v>
      </c>
      <c r="C13" s="12" t="n">
        <f aca="false">Calcul!L69</f>
        <v>64328.672770379</v>
      </c>
      <c r="D13" s="12" t="n">
        <f aca="false">Calcul!L70</f>
        <v>44537.0677121699</v>
      </c>
      <c r="E13" s="16" t="n">
        <f aca="false">Calcul!L74</f>
        <v>0.428857818469194</v>
      </c>
      <c r="F13" s="16" t="n">
        <f aca="false">Calcul!L75</f>
        <v>0.296913784747799</v>
      </c>
      <c r="G13" s="12" t="n">
        <f aca="false">Calcul!L63</f>
        <v>0</v>
      </c>
      <c r="H13" s="12" t="n">
        <f aca="false">Calcul!L66</f>
        <v>59037.5</v>
      </c>
      <c r="I13" s="12" t="n">
        <f aca="false">Calcul!L71</f>
        <v>19791.6050582091</v>
      </c>
      <c r="J13" s="12" t="n">
        <f aca="false">Calcul!L72</f>
        <v>1253.83005820913</v>
      </c>
      <c r="K13" s="12" t="n">
        <f aca="false">Calcul!L73</f>
        <v>4754.26986066002</v>
      </c>
      <c r="L13" s="12" t="n">
        <f aca="false">Calcul!L86</f>
        <v>158547.479626311</v>
      </c>
      <c r="M13" s="12" t="n">
        <f aca="false">Calcul!L87</f>
        <v>838015.469537061</v>
      </c>
      <c r="N13" s="11" t="str">
        <f aca="false">IF(L13&gt;0.05*ABS(Calcul!L81),"oui, même en sortant",IF(L13&gt;0,"à peine (moins de 5 %)",IF(M13&gt;0,"seulement si l'argent reste","non")))</f>
        <v>oui, même en sortant</v>
      </c>
    </row>
    <row r="14" customFormat="false" ht="15" hidden="false" customHeight="true" outlineLevel="0" collapsed="false">
      <c r="B14" s="12" t="n">
        <f aca="false">Calcul!M4</f>
        <v>200000</v>
      </c>
      <c r="C14" s="12" t="n">
        <f aca="false">Calcul!M69</f>
        <v>88485.6629008</v>
      </c>
      <c r="D14" s="12" t="n">
        <f aca="false">Calcul!M70</f>
        <v>63584.4883706993</v>
      </c>
      <c r="E14" s="16" t="n">
        <f aca="false">Calcul!M74</f>
        <v>0.442428314504</v>
      </c>
      <c r="F14" s="16" t="n">
        <f aca="false">Calcul!M75</f>
        <v>0.317922441853496</v>
      </c>
      <c r="G14" s="12" t="n">
        <f aca="false">Calcul!M63</f>
        <v>0</v>
      </c>
      <c r="H14" s="12" t="n">
        <f aca="false">Calcul!M66</f>
        <v>77750</v>
      </c>
      <c r="I14" s="12" t="n">
        <f aca="false">Calcul!M71</f>
        <v>24901.1745301007</v>
      </c>
      <c r="J14" s="12" t="n">
        <f aca="false">Calcul!M72</f>
        <v>487.674530100718</v>
      </c>
      <c r="K14" s="12" t="n">
        <f aca="false">Calcul!M73</f>
        <v>6031.58581902706</v>
      </c>
      <c r="L14" s="12" t="n">
        <f aca="false">Calcul!M86</f>
        <v>169490.249374955</v>
      </c>
      <c r="M14" s="12" t="n">
        <f aca="false">Calcul!M87</f>
        <v>1064322.11413144</v>
      </c>
      <c r="N14" s="11" t="str">
        <f aca="false">IF(L14&gt;0.05*ABS(Calcul!M81),"oui, même en sortant",IF(L14&gt;0,"à peine (moins de 5 %)",IF(M14&gt;0,"seulement si l'argent reste","non")))</f>
        <v>oui, même en sortant</v>
      </c>
    </row>
    <row r="15" customFormat="false" ht="15" hidden="false" customHeight="true" outlineLevel="0" collapsed="false">
      <c r="B15" s="12" t="n">
        <f aca="false">Calcul!N4</f>
        <v>250000</v>
      </c>
      <c r="C15" s="12" t="n">
        <f aca="false">Calcul!N69</f>
        <v>115829.534636</v>
      </c>
      <c r="D15" s="12" t="n">
        <f aca="false">Calcul!N70</f>
        <v>81819.6440371617</v>
      </c>
      <c r="E15" s="16" t="n">
        <f aca="false">Calcul!N74</f>
        <v>0.463318138544</v>
      </c>
      <c r="F15" s="16" t="n">
        <f aca="false">Calcul!N75</f>
        <v>0.327278576148647</v>
      </c>
      <c r="G15" s="12" t="n">
        <f aca="false">Calcul!N63</f>
        <v>0</v>
      </c>
      <c r="H15" s="12" t="n">
        <f aca="false">Calcul!N66</f>
        <v>96462.5</v>
      </c>
      <c r="I15" s="12" t="n">
        <f aca="false">Calcul!N71</f>
        <v>34009.8905988383</v>
      </c>
      <c r="J15" s="12" t="n">
        <f aca="false">Calcul!N72</f>
        <v>3720.66559883826</v>
      </c>
      <c r="K15" s="12" t="n">
        <f aca="false">Calcul!N73</f>
        <v>7245.36954709447</v>
      </c>
      <c r="L15" s="12" t="n">
        <f aca="false">Calcul!N86</f>
        <v>315541.411734831</v>
      </c>
      <c r="M15" s="12" t="n">
        <f aca="false">Calcul!N87</f>
        <v>1425737.15133705</v>
      </c>
      <c r="N15" s="11" t="str">
        <f aca="false">IF(L15&gt;0.05*ABS(Calcul!N81),"oui, même en sortant",IF(L15&gt;0,"à peine (moins de 5 %)",IF(M15&gt;0,"seulement si l'argent reste","non")))</f>
        <v>oui, même en sortant</v>
      </c>
    </row>
    <row r="17" customFormat="false" ht="15" hidden="false" customHeight="true" outlineLevel="0" collapsed="false">
      <c r="B17" s="8" t="s">
        <v>200</v>
      </c>
    </row>
    <row r="18" customFormat="false" ht="15" hidden="false" customHeight="true" outlineLevel="0" collapsed="false">
      <c r="B18" s="8" t="s">
        <v>201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Q7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1" width="2"/>
    <col collapsed="false" customWidth="true" hidden="false" outlineLevel="0" max="17" min="2" style="1" width="13"/>
  </cols>
  <sheetData>
    <row r="1" customFormat="false" ht="17.25" hidden="false" customHeight="true" outlineLevel="0" collapsed="false">
      <c r="B1" s="7" t="s">
        <v>202</v>
      </c>
    </row>
    <row r="2" customFormat="false" ht="15" hidden="false" customHeight="true" outlineLevel="0" collapsed="false">
      <c r="B2" s="8" t="s">
        <v>203</v>
      </c>
    </row>
    <row r="4" customFormat="false" ht="45" hidden="false" customHeight="true" outlineLevel="0" collapsed="false">
      <c r="B4" s="22" t="s">
        <v>204</v>
      </c>
      <c r="C4" s="22" t="s">
        <v>205</v>
      </c>
      <c r="D4" s="22" t="s">
        <v>206</v>
      </c>
      <c r="E4" s="22" t="s">
        <v>207</v>
      </c>
      <c r="F4" s="22" t="s">
        <v>208</v>
      </c>
      <c r="G4" s="22" t="s">
        <v>209</v>
      </c>
      <c r="H4" s="22" t="s">
        <v>210</v>
      </c>
      <c r="I4" s="22" t="s">
        <v>211</v>
      </c>
      <c r="J4" s="22" t="s">
        <v>212</v>
      </c>
      <c r="K4" s="22" t="s">
        <v>213</v>
      </c>
      <c r="L4" s="22" t="s">
        <v>214</v>
      </c>
      <c r="M4" s="22" t="s">
        <v>215</v>
      </c>
      <c r="N4" s="22" t="s">
        <v>216</v>
      </c>
      <c r="O4" s="22" t="s">
        <v>217</v>
      </c>
      <c r="P4" s="22" t="s">
        <v>218</v>
      </c>
      <c r="Q4" s="22" t="s">
        <v>219</v>
      </c>
    </row>
    <row r="5" customFormat="false" ht="15" hidden="false" customHeight="true" outlineLevel="0" collapsed="false">
      <c r="B5" s="1" t="n">
        <v>0</v>
      </c>
      <c r="C5" s="1" t="n">
        <v>0</v>
      </c>
      <c r="D5" s="1" t="n">
        <v>0</v>
      </c>
      <c r="E5" s="1" t="n">
        <v>0</v>
      </c>
      <c r="F5" s="1" t="n">
        <v>0</v>
      </c>
      <c r="G5" s="1" t="n">
        <v>0</v>
      </c>
      <c r="H5" s="1" t="n">
        <v>0</v>
      </c>
      <c r="I5" s="1" t="n">
        <v>0</v>
      </c>
      <c r="J5" s="1" t="n">
        <v>0</v>
      </c>
      <c r="K5" s="1" t="n">
        <v>0</v>
      </c>
      <c r="L5" s="1" t="n">
        <v>0</v>
      </c>
      <c r="M5" s="1" t="n">
        <f aca="false">-Paramètres!$C$17</f>
        <v>-0</v>
      </c>
      <c r="N5" s="1" t="n">
        <f aca="false">-Paramètres!$C$17</f>
        <v>-0</v>
      </c>
      <c r="O5" s="1" t="n">
        <v>0</v>
      </c>
      <c r="P5" s="1" t="n">
        <v>0</v>
      </c>
      <c r="Q5" s="1" t="n">
        <v>0</v>
      </c>
    </row>
    <row r="6" customFormat="false" ht="15" hidden="false" customHeight="true" outlineLevel="0" collapsed="false">
      <c r="B6" s="1" t="n">
        <v>1</v>
      </c>
      <c r="C6" s="23" t="n">
        <f aca="false">MAX(0,MIN(Calcul!$C$34,Paramètres!$C$88-E5))</f>
        <v>0</v>
      </c>
      <c r="D6" s="23" t="n">
        <f aca="false">D5*(1+Paramètres!$C$85)+C6</f>
        <v>0</v>
      </c>
      <c r="E6" s="23" t="n">
        <f aca="false">E5+C6</f>
        <v>0</v>
      </c>
      <c r="F6" s="23" t="n">
        <f aca="false">Calcul!$C$34-C6</f>
        <v>19803.7045633336</v>
      </c>
      <c r="G6" s="23" t="n">
        <f aca="false">G5*(1+Paramètres!$C$85-Paramètres!$C$86*Paramètres!$C$81)+F6</f>
        <v>19803.7045633336</v>
      </c>
      <c r="H6" s="23" t="n">
        <f aca="false">H5+F6+G5*Paramètres!$C$86*(1-Paramètres!$C$81)</f>
        <v>19803.7045633336</v>
      </c>
      <c r="I6" s="23" t="n">
        <f aca="false">MAX(0,MIN(Calcul!$C$65,Paramètres!$C$88-K5))</f>
        <v>0</v>
      </c>
      <c r="J6" s="23" t="n">
        <f aca="false">J5*(1+Paramètres!$C$85)+I6</f>
        <v>0</v>
      </c>
      <c r="K6" s="23" t="n">
        <f aca="false">K5+I6</f>
        <v>0</v>
      </c>
      <c r="L6" s="23" t="n">
        <f aca="false">Calcul!$C$65-I6</f>
        <v>0</v>
      </c>
      <c r="M6" s="23" t="n">
        <f aca="false">M5*(1+Paramètres!$C$85-Paramètres!$C$86*Paramètres!$C$81)+L6</f>
        <v>0</v>
      </c>
      <c r="N6" s="23" t="n">
        <f aca="false">N5+L6+M5*Paramètres!$C$86*(1-Paramètres!$C$81)</f>
        <v>0</v>
      </c>
      <c r="O6" s="23" t="n">
        <f aca="false">Calcul!$C$66</f>
        <v>27945.4097494057</v>
      </c>
      <c r="P6" s="23" t="n">
        <f aca="false">P5*(1+Paramètres!$C$85)-((MIN(MAX(0,MAX(0,Calcul!$C$59)+Paramètres!$C$86*P5),Paramètres!$C$78)*Paramètres!$C$79+MAX(0,MAX(0,Calcul!$C$59)+Paramètres!$C$86*P5-Paramètres!$C$78)*Paramètres!$C$80)-(MIN(MAX(0,MAX(0,Calcul!$C$59)),Paramètres!$C$78)*Paramètres!$C$79+MAX(0,MAX(0,Calcul!$C$59)-Paramètres!$C$78)*Paramètres!$C$80))+O6</f>
        <v>27945.4097494057</v>
      </c>
      <c r="Q6" s="23" t="n">
        <f aca="false">Q5+O6+Paramètres!$C$86*P5-((MIN(MAX(0,MAX(0,Calcul!$C$59)+Paramètres!$C$86*P5),Paramètres!$C$78)*Paramètres!$C$79+MAX(0,MAX(0,Calcul!$C$59)+Paramètres!$C$86*P5-Paramètres!$C$78)*Paramètres!$C$80)-(MIN(MAX(0,MAX(0,Calcul!$C$59)),Paramètres!$C$78)*Paramètres!$C$79+MAX(0,MAX(0,Calcul!$C$59)-Paramètres!$C$78)*Paramètres!$C$80))</f>
        <v>27945.4097494057</v>
      </c>
    </row>
    <row r="7" customFormat="false" ht="15" hidden="false" customHeight="true" outlineLevel="0" collapsed="false">
      <c r="B7" s="1" t="n">
        <v>2</v>
      </c>
      <c r="C7" s="23" t="n">
        <f aca="false">MAX(0,MIN(Calcul!$C$34,Paramètres!$C$88-E6))</f>
        <v>0</v>
      </c>
      <c r="D7" s="23" t="n">
        <f aca="false">D6*(1+Paramètres!$C$85)+C7</f>
        <v>0</v>
      </c>
      <c r="E7" s="23" t="n">
        <f aca="false">E6+C7</f>
        <v>0</v>
      </c>
      <c r="F7" s="23" t="n">
        <f aca="false">Calcul!$C$34-C7</f>
        <v>19803.7045633336</v>
      </c>
      <c r="G7" s="23" t="n">
        <f aca="false">G6*(1+Paramètres!$C$85-Paramètres!$C$86*Paramètres!$C$81)+F7</f>
        <v>40869.3011814428</v>
      </c>
      <c r="H7" s="23" t="n">
        <f aca="false">H6+F7+G6*Paramètres!$C$86*(1-Paramètres!$C$81)</f>
        <v>39879.1159532762</v>
      </c>
      <c r="I7" s="23" t="n">
        <f aca="false">MAX(0,MIN(Calcul!$C$65,Paramètres!$C$88-K6))</f>
        <v>0</v>
      </c>
      <c r="J7" s="23" t="n">
        <f aca="false">J6*(1+Paramètres!$C$85)+I7</f>
        <v>0</v>
      </c>
      <c r="K7" s="23" t="n">
        <f aca="false">K6+I7</f>
        <v>0</v>
      </c>
      <c r="L7" s="23" t="n">
        <f aca="false">Calcul!$C$65-I7</f>
        <v>0</v>
      </c>
      <c r="M7" s="23" t="n">
        <f aca="false">M6*(1+Paramètres!$C$85-Paramètres!$C$86*Paramètres!$C$81)+L7</f>
        <v>0</v>
      </c>
      <c r="N7" s="23" t="n">
        <f aca="false">N6+L7+M6*Paramètres!$C$86*(1-Paramètres!$C$81)</f>
        <v>0</v>
      </c>
      <c r="O7" s="23" t="n">
        <f aca="false">Calcul!$C$66</f>
        <v>27945.4097494057</v>
      </c>
      <c r="P7" s="23" t="n">
        <f aca="false">P6*(1+Paramètres!$C$85)-((MIN(MAX(0,MAX(0,Calcul!$C$59)+Paramètres!$C$86*P6),Paramètres!$C$78)*Paramètres!$C$79+MAX(0,MAX(0,Calcul!$C$59)+Paramètres!$C$86*P6-Paramètres!$C$78)*Paramètres!$C$80)-(MIN(MAX(0,MAX(0,Calcul!$C$59)),Paramètres!$C$78)*Paramètres!$C$79+MAX(0,MAX(0,Calcul!$C$59)-Paramètres!$C$78)*Paramètres!$C$80))+O7</f>
        <v>57763.1619520217</v>
      </c>
      <c r="Q7" s="23" t="n">
        <f aca="false">Q6+O7+Paramètres!$C$86*P6-((MIN(MAX(0,MAX(0,Calcul!$C$59)+Paramètres!$C$86*P6),Paramètres!$C$78)*Paramètres!$C$79+MAX(0,MAX(0,Calcul!$C$59)+Paramètres!$C$86*P6-Paramètres!$C$78)*Paramètres!$C$80)-(MIN(MAX(0,MAX(0,Calcul!$C$59)),Paramètres!$C$78)*Paramètres!$C$79+MAX(0,MAX(0,Calcul!$C$59)-Paramètres!$C$78)*Paramètres!$C$80))</f>
        <v>56365.8914645514</v>
      </c>
    </row>
    <row r="8" customFormat="false" ht="15" hidden="false" customHeight="true" outlineLevel="0" collapsed="false">
      <c r="B8" s="1" t="n">
        <v>3</v>
      </c>
      <c r="C8" s="23" t="n">
        <f aca="false">MAX(0,MIN(Calcul!$C$34,Paramètres!$C$88-E7))</f>
        <v>0</v>
      </c>
      <c r="D8" s="23" t="n">
        <f aca="false">D7*(1+Paramètres!$C$85)+C8</f>
        <v>0</v>
      </c>
      <c r="E8" s="23" t="n">
        <f aca="false">E7+C8</f>
        <v>0</v>
      </c>
      <c r="F8" s="23" t="n">
        <f aca="false">Calcul!$C$34-C8</f>
        <v>19803.7045633336</v>
      </c>
      <c r="G8" s="23" t="n">
        <f aca="false">G7*(1+Paramètres!$C$85-Paramètres!$C$86*Paramètres!$C$81)+F8</f>
        <v>63277.197616058</v>
      </c>
      <c r="H8" s="23" t="n">
        <f aca="false">H7+F8+G7*Paramètres!$C$86*(1-Paramètres!$C$81)</f>
        <v>60243.5473288192</v>
      </c>
      <c r="I8" s="23" t="n">
        <f aca="false">MAX(0,MIN(Calcul!$C$65,Paramètres!$C$88-K7))</f>
        <v>0</v>
      </c>
      <c r="J8" s="23" t="n">
        <f aca="false">J7*(1+Paramètres!$C$85)+I8</f>
        <v>0</v>
      </c>
      <c r="K8" s="23" t="n">
        <f aca="false">K7+I8</f>
        <v>0</v>
      </c>
      <c r="L8" s="23" t="n">
        <f aca="false">Calcul!$C$65-I8</f>
        <v>0</v>
      </c>
      <c r="M8" s="23" t="n">
        <f aca="false">M7*(1+Paramètres!$C$85-Paramètres!$C$86*Paramètres!$C$81)+L8</f>
        <v>0</v>
      </c>
      <c r="N8" s="23" t="n">
        <f aca="false">N7+L8+M7*Paramètres!$C$86*(1-Paramètres!$C$81)</f>
        <v>0</v>
      </c>
      <c r="O8" s="23" t="n">
        <f aca="false">Calcul!$C$66</f>
        <v>27945.4097494057</v>
      </c>
      <c r="P8" s="23" t="n">
        <f aca="false">P7*(1+Paramètres!$C$85)-((MIN(MAX(0,MAX(0,Calcul!$C$59)+Paramètres!$C$86*P7),Paramètres!$C$78)*Paramètres!$C$79+MAX(0,MAX(0,Calcul!$C$59)+Paramètres!$C$86*P7-Paramètres!$C$78)*Paramètres!$C$80)-(MIN(MAX(0,MAX(0,Calcul!$C$59)),Paramètres!$C$78)*Paramètres!$C$79+MAX(0,MAX(0,Calcul!$C$59)-Paramètres!$C$78)*Paramètres!$C$80))+O8</f>
        <v>89578.7035522129</v>
      </c>
      <c r="Q8" s="23" t="n">
        <f aca="false">Q7+O8+Paramètres!$C$86*P7-((MIN(MAX(0,MAX(0,Calcul!$C$59)+Paramètres!$C$86*P7),Paramètres!$C$78)*Paramètres!$C$79+MAX(0,MAX(0,Calcul!$C$59)+Paramètres!$C$86*P7-Paramètres!$C$78)*Paramètres!$C$80)-(MIN(MAX(0,MAX(0,Calcul!$C$59)),Paramètres!$C$78)*Paramètres!$C$79+MAX(0,MAX(0,Calcul!$C$59)-Paramètres!$C$78)*Paramètres!$C$80))</f>
        <v>85293.2749671415</v>
      </c>
    </row>
    <row r="9" customFormat="false" ht="15" hidden="false" customHeight="true" outlineLevel="0" collapsed="false">
      <c r="B9" s="1" t="n">
        <v>4</v>
      </c>
      <c r="C9" s="23" t="n">
        <f aca="false">MAX(0,MIN(Calcul!$C$34,Paramètres!$C$88-E8))</f>
        <v>0</v>
      </c>
      <c r="D9" s="23" t="n">
        <f aca="false">D8*(1+Paramètres!$C$85)+C9</f>
        <v>0</v>
      </c>
      <c r="E9" s="23" t="n">
        <f aca="false">E8+C9</f>
        <v>0</v>
      </c>
      <c r="F9" s="23" t="n">
        <f aca="false">Calcul!$C$34-C9</f>
        <v>19803.7045633336</v>
      </c>
      <c r="G9" s="23" t="n">
        <f aca="false">G8*(1+Paramètres!$C$85-Paramètres!$C$86*Paramètres!$C$81)+F9</f>
        <v>87112.9252114868</v>
      </c>
      <c r="H9" s="23" t="n">
        <f aca="false">H8+F9+G8*Paramètres!$C$86*(1-Paramètres!$C$81)</f>
        <v>80915.4150434451</v>
      </c>
      <c r="I9" s="23" t="n">
        <f aca="false">MAX(0,MIN(Calcul!$C$65,Paramètres!$C$88-K8))</f>
        <v>0</v>
      </c>
      <c r="J9" s="23" t="n">
        <f aca="false">J8*(1+Paramètres!$C$85)+I9</f>
        <v>0</v>
      </c>
      <c r="K9" s="23" t="n">
        <f aca="false">K8+I9</f>
        <v>0</v>
      </c>
      <c r="L9" s="23" t="n">
        <f aca="false">Calcul!$C$65-I9</f>
        <v>0</v>
      </c>
      <c r="M9" s="23" t="n">
        <f aca="false">M8*(1+Paramètres!$C$85-Paramètres!$C$86*Paramètres!$C$81)+L9</f>
        <v>0</v>
      </c>
      <c r="N9" s="23" t="n">
        <f aca="false">N8+L9+M8*Paramètres!$C$86*(1-Paramètres!$C$81)</f>
        <v>0</v>
      </c>
      <c r="O9" s="23" t="n">
        <f aca="false">Calcul!$C$66</f>
        <v>27945.4097494057</v>
      </c>
      <c r="P9" s="23" t="n">
        <f aca="false">P8*(1+Paramètres!$C$85)-((MIN(MAX(0,MAX(0,Calcul!$C$59)+Paramètres!$C$86*P8),Paramètres!$C$78)*Paramètres!$C$79+MAX(0,MAX(0,Calcul!$C$59)+Paramètres!$C$86*P8-Paramètres!$C$78)*Paramètres!$C$80)-(MIN(MAX(0,MAX(0,Calcul!$C$59)),Paramètres!$C$78)*Paramètres!$C$79+MAX(0,MAX(0,Calcul!$C$59)-Paramètres!$C$78)*Paramètres!$C$80))+O9</f>
        <v>123525.886439617</v>
      </c>
      <c r="Q9" s="23" t="n">
        <f aca="false">Q8+O9+Paramètres!$C$86*P8-((MIN(MAX(0,MAX(0,Calcul!$C$59)+Paramètres!$C$86*P8),Paramètres!$C$78)*Paramètres!$C$79+MAX(0,MAX(0,Calcul!$C$59)+Paramètres!$C$86*P8-Paramètres!$C$78)*Paramètres!$C$80)-(MIN(MAX(0,MAX(0,Calcul!$C$59)),Paramètres!$C$78)*Paramètres!$C$79+MAX(0,MAX(0,Calcul!$C$59)-Paramètres!$C$78)*Paramètres!$C$80))</f>
        <v>114761.522676935</v>
      </c>
    </row>
    <row r="10" customFormat="false" ht="15" hidden="false" customHeight="true" outlineLevel="0" collapsed="false">
      <c r="B10" s="1" t="n">
        <v>5</v>
      </c>
      <c r="C10" s="23" t="n">
        <f aca="false">MAX(0,MIN(Calcul!$C$34,Paramètres!$C$88-E9))</f>
        <v>0</v>
      </c>
      <c r="D10" s="23" t="n">
        <f aca="false">D9*(1+Paramètres!$C$85)+C10</f>
        <v>0</v>
      </c>
      <c r="E10" s="23" t="n">
        <f aca="false">E9+C10</f>
        <v>0</v>
      </c>
      <c r="F10" s="23" t="n">
        <f aca="false">Calcul!$C$34-C10</f>
        <v>19803.7045633336</v>
      </c>
      <c r="G10" s="23" t="n">
        <f aca="false">G9*(1+Paramètres!$C$85-Paramètres!$C$86*Paramètres!$C$81)+F10</f>
        <v>112467.465369296</v>
      </c>
      <c r="H10" s="23" t="n">
        <f aca="false">H9+F10+G9*Paramètres!$C$86*(1-Paramètres!$C$81)</f>
        <v>101914.30894068</v>
      </c>
      <c r="I10" s="23" t="n">
        <f aca="false">MAX(0,MIN(Calcul!$C$65,Paramètres!$C$88-K9))</f>
        <v>0</v>
      </c>
      <c r="J10" s="23" t="n">
        <f aca="false">J9*(1+Paramètres!$C$85)+I10</f>
        <v>0</v>
      </c>
      <c r="K10" s="23" t="n">
        <f aca="false">K9+I10</f>
        <v>0</v>
      </c>
      <c r="L10" s="23" t="n">
        <f aca="false">Calcul!$C$65-I10</f>
        <v>0</v>
      </c>
      <c r="M10" s="23" t="n">
        <f aca="false">M9*(1+Paramètres!$C$85-Paramètres!$C$86*Paramètres!$C$81)+L10</f>
        <v>0</v>
      </c>
      <c r="N10" s="23" t="n">
        <f aca="false">N9+L10+M9*Paramètres!$C$86*(1-Paramètres!$C$81)</f>
        <v>0</v>
      </c>
      <c r="O10" s="23" t="n">
        <f aca="false">Calcul!$C$66</f>
        <v>27945.4097494057</v>
      </c>
      <c r="P10" s="23" t="n">
        <f aca="false">P9*(1+Paramètres!$C$85)-((MIN(MAX(0,MAX(0,Calcul!$C$59)+Paramètres!$C$86*P9),Paramètres!$C$78)*Paramètres!$C$79+MAX(0,MAX(0,Calcul!$C$59)+Paramètres!$C$86*P9-Paramètres!$C$78)*Paramètres!$C$80)-(MIN(MAX(0,MAX(0,Calcul!$C$59)),Paramètres!$C$78)*Paramètres!$C$79+MAX(0,MAX(0,Calcul!$C$59)-Paramètres!$C$78)*Paramètres!$C$80))+O10</f>
        <v>159747.530580477</v>
      </c>
      <c r="Q10" s="23" t="n">
        <f aca="false">Q9+O10+Paramètres!$C$86*P9-((MIN(MAX(0,MAX(0,Calcul!$C$59)+Paramètres!$C$86*P9),Paramètres!$C$78)*Paramètres!$C$79+MAX(0,MAX(0,Calcul!$C$59)+Paramètres!$C$86*P9-Paramètres!$C$78)*Paramètres!$C$80)-(MIN(MAX(0,MAX(0,Calcul!$C$59)),Paramètres!$C$78)*Paramètres!$C$79+MAX(0,MAX(0,Calcul!$C$59)-Paramètres!$C$78)*Paramètres!$C$80))</f>
        <v>144806.872495814</v>
      </c>
    </row>
    <row r="11" customFormat="false" ht="15" hidden="false" customHeight="true" outlineLevel="0" collapsed="false">
      <c r="B11" s="1" t="n">
        <v>6</v>
      </c>
      <c r="C11" s="23" t="n">
        <f aca="false">MAX(0,MIN(Calcul!$C$34,Paramètres!$C$88-E10))</f>
        <v>0</v>
      </c>
      <c r="D11" s="23" t="n">
        <f aca="false">D10*(1+Paramètres!$C$85)+C11</f>
        <v>0</v>
      </c>
      <c r="E11" s="23" t="n">
        <f aca="false">E10+C11</f>
        <v>0</v>
      </c>
      <c r="F11" s="23" t="n">
        <f aca="false">Calcul!$C$34-C11</f>
        <v>19803.7045633336</v>
      </c>
      <c r="G11" s="23" t="n">
        <f aca="false">G10*(1+Paramètres!$C$85-Paramètres!$C$86*Paramètres!$C$81)+F11</f>
        <v>139437.596825962</v>
      </c>
      <c r="H11" s="23" t="n">
        <f aca="false">H10+F11+G10*Paramètres!$C$86*(1-Paramètres!$C$81)</f>
        <v>123261.067128881</v>
      </c>
      <c r="I11" s="23" t="n">
        <f aca="false">MAX(0,MIN(Calcul!$C$65,Paramètres!$C$88-K10))</f>
        <v>0</v>
      </c>
      <c r="J11" s="23" t="n">
        <f aca="false">J10*(1+Paramètres!$C$85)+I11</f>
        <v>0</v>
      </c>
      <c r="K11" s="23" t="n">
        <f aca="false">K10+I11</f>
        <v>0</v>
      </c>
      <c r="L11" s="23" t="n">
        <f aca="false">Calcul!$C$65-I11</f>
        <v>0</v>
      </c>
      <c r="M11" s="23" t="n">
        <f aca="false">M10*(1+Paramètres!$C$85-Paramètres!$C$86*Paramètres!$C$81)+L11</f>
        <v>0</v>
      </c>
      <c r="N11" s="23" t="n">
        <f aca="false">N10+L11+M10*Paramètres!$C$86*(1-Paramètres!$C$81)</f>
        <v>0</v>
      </c>
      <c r="O11" s="23" t="n">
        <f aca="false">Calcul!$C$66</f>
        <v>27945.4097494057</v>
      </c>
      <c r="P11" s="23" t="n">
        <f aca="false">P10*(1+Paramètres!$C$85)-((MIN(MAX(0,MAX(0,Calcul!$C$59)+Paramètres!$C$86*P10),Paramètres!$C$78)*Paramètres!$C$79+MAX(0,MAX(0,Calcul!$C$59)+Paramètres!$C$86*P10-Paramètres!$C$78)*Paramètres!$C$80)-(MIN(MAX(0,MAX(0,Calcul!$C$59)),Paramètres!$C$78)*Paramètres!$C$79+MAX(0,MAX(0,Calcul!$C$59)-Paramètres!$C$78)*Paramètres!$C$80))+O11</f>
        <v>198396.024878775</v>
      </c>
      <c r="Q11" s="23" t="n">
        <f aca="false">Q10+O11+Paramètres!$C$86*P10-((MIN(MAX(0,MAX(0,Calcul!$C$59)+Paramètres!$C$86*P10),Paramètres!$C$78)*Paramètres!$C$79+MAX(0,MAX(0,Calcul!$C$59)+Paramètres!$C$86*P10-Paramètres!$C$78)*Paramètres!$C$80)-(MIN(MAX(0,MAX(0,Calcul!$C$59)),Paramètres!$C$78)*Paramètres!$C$79+MAX(0,MAX(0,Calcul!$C$59)-Paramètres!$C$78)*Paramètres!$C$80))</f>
        <v>175467.990265088</v>
      </c>
    </row>
    <row r="12" customFormat="false" ht="15" hidden="false" customHeight="true" outlineLevel="0" collapsed="false">
      <c r="B12" s="1" t="n">
        <v>7</v>
      </c>
      <c r="C12" s="23" t="n">
        <f aca="false">MAX(0,MIN(Calcul!$C$34,Paramètres!$C$88-E11))</f>
        <v>0</v>
      </c>
      <c r="D12" s="23" t="n">
        <f aca="false">D11*(1+Paramètres!$C$85)+C12</f>
        <v>0</v>
      </c>
      <c r="E12" s="23" t="n">
        <f aca="false">E11+C12</f>
        <v>0</v>
      </c>
      <c r="F12" s="23" t="n">
        <f aca="false">Calcul!$C$34-C12</f>
        <v>19803.7045633336</v>
      </c>
      <c r="G12" s="23" t="n">
        <f aca="false">G11*(1+Paramètres!$C$85-Paramètres!$C$86*Paramètres!$C$81)+F12</f>
        <v>168126.265059045</v>
      </c>
      <c r="H12" s="23" t="n">
        <f aca="false">H11+F12+G11*Paramètres!$C$86*(1-Paramètres!$C$81)</f>
        <v>144977.855520666</v>
      </c>
      <c r="I12" s="23" t="n">
        <f aca="false">MAX(0,MIN(Calcul!$C$65,Paramètres!$C$88-K11))</f>
        <v>0</v>
      </c>
      <c r="J12" s="23" t="n">
        <f aca="false">J11*(1+Paramètres!$C$85)+I12</f>
        <v>0</v>
      </c>
      <c r="K12" s="23" t="n">
        <f aca="false">K11+I12</f>
        <v>0</v>
      </c>
      <c r="L12" s="23" t="n">
        <f aca="false">Calcul!$C$65-I12</f>
        <v>0</v>
      </c>
      <c r="M12" s="23" t="n">
        <f aca="false">M11*(1+Paramètres!$C$85-Paramètres!$C$86*Paramètres!$C$81)+L12</f>
        <v>0</v>
      </c>
      <c r="N12" s="23" t="n">
        <f aca="false">N11+L12+M11*Paramètres!$C$86*(1-Paramètres!$C$81)</f>
        <v>0</v>
      </c>
      <c r="O12" s="23" t="n">
        <f aca="false">Calcul!$C$66</f>
        <v>27945.4097494057</v>
      </c>
      <c r="P12" s="23" t="n">
        <f aca="false">P11*(1+Paramètres!$C$85)-((MIN(MAX(0,MAX(0,Calcul!$C$59)+Paramètres!$C$86*P11),Paramètres!$C$78)*Paramètres!$C$79+MAX(0,MAX(0,Calcul!$C$59)+Paramètres!$C$86*P11-Paramètres!$C$78)*Paramètres!$C$80)-(MIN(MAX(0,MAX(0,Calcul!$C$59)),Paramètres!$C$78)*Paramètres!$C$79+MAX(0,MAX(0,Calcul!$C$59)-Paramètres!$C$78)*Paramètres!$C$80))+O12</f>
        <v>239633.968295058</v>
      </c>
      <c r="Q12" s="23" t="n">
        <f aca="false">Q11+O12+Paramètres!$C$86*P11-((MIN(MAX(0,MAX(0,Calcul!$C$59)+Paramètres!$C$86*P11),Paramètres!$C$78)*Paramètres!$C$79+MAX(0,MAX(0,Calcul!$C$59)+Paramètres!$C$86*P11-Paramètres!$C$78)*Paramètres!$C$80)-(MIN(MAX(0,MAX(0,Calcul!$C$59)),Paramètres!$C$78)*Paramètres!$C$79+MAX(0,MAX(0,Calcul!$C$59)-Paramètres!$C$78)*Paramètres!$C$80))</f>
        <v>206786.132437433</v>
      </c>
    </row>
    <row r="13" customFormat="false" ht="15" hidden="false" customHeight="true" outlineLevel="0" collapsed="false">
      <c r="B13" s="1" t="n">
        <v>8</v>
      </c>
      <c r="C13" s="23" t="n">
        <f aca="false">MAX(0,MIN(Calcul!$C$34,Paramètres!$C$88-E12))</f>
        <v>0</v>
      </c>
      <c r="D13" s="23" t="n">
        <f aca="false">D12*(1+Paramètres!$C$85)+C13</f>
        <v>0</v>
      </c>
      <c r="E13" s="23" t="n">
        <f aca="false">E12+C13</f>
        <v>0</v>
      </c>
      <c r="F13" s="23" t="n">
        <f aca="false">Calcul!$C$34-C13</f>
        <v>19803.7045633336</v>
      </c>
      <c r="G13" s="23" t="n">
        <f aca="false">G12*(1+Paramètres!$C$85-Paramètres!$C$86*Paramètres!$C$81)+F13</f>
        <v>198642.975231941</v>
      </c>
      <c r="H13" s="23" t="n">
        <f aca="false">H12+F13+G12*Paramètres!$C$86*(1-Paramètres!$C$81)</f>
        <v>167088.25244061</v>
      </c>
      <c r="I13" s="23" t="n">
        <f aca="false">MAX(0,MIN(Calcul!$C$65,Paramètres!$C$88-K12))</f>
        <v>0</v>
      </c>
      <c r="J13" s="23" t="n">
        <f aca="false">J12*(1+Paramètres!$C$85)+I13</f>
        <v>0</v>
      </c>
      <c r="K13" s="23" t="n">
        <f aca="false">K12+I13</f>
        <v>0</v>
      </c>
      <c r="L13" s="23" t="n">
        <f aca="false">Calcul!$C$65-I13</f>
        <v>0</v>
      </c>
      <c r="M13" s="23" t="n">
        <f aca="false">M12*(1+Paramètres!$C$85-Paramètres!$C$86*Paramètres!$C$81)+L13</f>
        <v>0</v>
      </c>
      <c r="N13" s="23" t="n">
        <f aca="false">N12+L13+M12*Paramètres!$C$86*(1-Paramètres!$C$81)</f>
        <v>0</v>
      </c>
      <c r="O13" s="23" t="n">
        <f aca="false">Calcul!$C$66</f>
        <v>27945.4097494057</v>
      </c>
      <c r="P13" s="23" t="n">
        <f aca="false">P12*(1+Paramètres!$C$85)-((MIN(MAX(0,MAX(0,Calcul!$C$59)+Paramètres!$C$86*P12),Paramètres!$C$78)*Paramètres!$C$79+MAX(0,MAX(0,Calcul!$C$59)+Paramètres!$C$86*P12-Paramètres!$C$78)*Paramètres!$C$80)-(MIN(MAX(0,MAX(0,Calcul!$C$59)),Paramètres!$C$78)*Paramètres!$C$79+MAX(0,MAX(0,Calcul!$C$59)-Paramètres!$C$78)*Paramètres!$C$80))+O13</f>
        <v>283593.585983643</v>
      </c>
      <c r="Q13" s="23" t="n">
        <f aca="false">Q12+O13+Paramètres!$C$86*P12-((MIN(MAX(0,MAX(0,Calcul!$C$59)+Paramètres!$C$86*P12),Paramètres!$C$78)*Paramètres!$C$79+MAX(0,MAX(0,Calcul!$C$59)+Paramètres!$C$86*P12-Paramètres!$C$78)*Paramètres!$C$80)-(MIN(MAX(0,MAX(0,Calcul!$C$59)),Paramètres!$C$78)*Paramètres!$C$79+MAX(0,MAX(0,Calcul!$C$59)-Paramètres!$C$78)*Paramètres!$C$80))</f>
        <v>238764.051711264</v>
      </c>
    </row>
    <row r="14" customFormat="false" ht="15" hidden="false" customHeight="true" outlineLevel="0" collapsed="false">
      <c r="B14" s="1" t="n">
        <v>9</v>
      </c>
      <c r="C14" s="23" t="n">
        <f aca="false">MAX(0,MIN(Calcul!$C$34,Paramètres!$C$88-E13))</f>
        <v>0</v>
      </c>
      <c r="D14" s="23" t="n">
        <f aca="false">D13*(1+Paramètres!$C$85)+C14</f>
        <v>0</v>
      </c>
      <c r="E14" s="23" t="n">
        <f aca="false">E13+C14</f>
        <v>0</v>
      </c>
      <c r="F14" s="23" t="n">
        <f aca="false">Calcul!$C$34-C14</f>
        <v>19803.7045633336</v>
      </c>
      <c r="G14" s="23" t="n">
        <f aca="false">G13*(1+Paramètres!$C$85-Paramètres!$C$86*Paramètres!$C$81)+F14</f>
        <v>231104.210177054</v>
      </c>
      <c r="H14" s="23" t="n">
        <f aca="false">H13+F14+G13*Paramètres!$C$86*(1-Paramètres!$C$81)</f>
        <v>189617.338624126</v>
      </c>
      <c r="I14" s="23" t="n">
        <f aca="false">MAX(0,MIN(Calcul!$C$65,Paramètres!$C$88-K13))</f>
        <v>0</v>
      </c>
      <c r="J14" s="23" t="n">
        <f aca="false">J13*(1+Paramètres!$C$85)+I14</f>
        <v>0</v>
      </c>
      <c r="K14" s="23" t="n">
        <f aca="false">K13+I14</f>
        <v>0</v>
      </c>
      <c r="L14" s="23" t="n">
        <f aca="false">Calcul!$C$65-I14</f>
        <v>0</v>
      </c>
      <c r="M14" s="23" t="n">
        <f aca="false">M13*(1+Paramètres!$C$85-Paramètres!$C$86*Paramètres!$C$81)+L14</f>
        <v>0</v>
      </c>
      <c r="N14" s="23" t="n">
        <f aca="false">N13+L14+M13*Paramètres!$C$86*(1-Paramètres!$C$81)</f>
        <v>0</v>
      </c>
      <c r="O14" s="23" t="n">
        <f aca="false">Calcul!$C$66</f>
        <v>27945.4097494057</v>
      </c>
      <c r="P14" s="23" t="n">
        <f aca="false">P13*(1+Paramètres!$C$85)-((MIN(MAX(0,MAX(0,Calcul!$C$59)+Paramètres!$C$86*P13),Paramètres!$C$78)*Paramètres!$C$79+MAX(0,MAX(0,Calcul!$C$59)+Paramètres!$C$86*P13-Paramètres!$C$78)*Paramètres!$C$80)-(MIN(MAX(0,MAX(0,Calcul!$C$59)),Paramètres!$C$78)*Paramètres!$C$79+MAX(0,MAX(0,Calcul!$C$59)-Paramètres!$C$78)*Paramètres!$C$80))+O14</f>
        <v>330410.578821985</v>
      </c>
      <c r="Q14" s="23" t="n">
        <f aca="false">Q13+O14+Paramètres!$C$86*P13-((MIN(MAX(0,MAX(0,Calcul!$C$59)+Paramètres!$C$86*P13),Paramètres!$C$78)*Paramètres!$C$79+MAX(0,MAX(0,Calcul!$C$59)+Paramètres!$C$86*P13-Paramètres!$C$78)*Paramètres!$C$80)-(MIN(MAX(0,MAX(0,Calcul!$C$59)),Paramètres!$C$78)*Paramètres!$C$79+MAX(0,MAX(0,Calcul!$C$59)-Paramètres!$C$78)*Paramètres!$C$80))</f>
        <v>271401.365250425</v>
      </c>
    </row>
    <row r="15" customFormat="false" ht="15" hidden="false" customHeight="true" outlineLevel="0" collapsed="false">
      <c r="B15" s="1" t="n">
        <v>10</v>
      </c>
      <c r="C15" s="23" t="n">
        <f aca="false">MAX(0,MIN(Calcul!$C$34,Paramètres!$C$88-E14))</f>
        <v>0</v>
      </c>
      <c r="D15" s="23" t="n">
        <f aca="false">D14*(1+Paramètres!$C$85)+C15</f>
        <v>0</v>
      </c>
      <c r="E15" s="23" t="n">
        <f aca="false">E14+C15</f>
        <v>0</v>
      </c>
      <c r="F15" s="23" t="n">
        <f aca="false">Calcul!$C$34-C15</f>
        <v>19803.7045633336</v>
      </c>
      <c r="G15" s="23" t="n">
        <f aca="false">G14*(1+Paramètres!$C$85-Paramètres!$C$86*Paramètres!$C$81)+F15</f>
        <v>265633.87501287</v>
      </c>
      <c r="H15" s="23" t="n">
        <f aca="false">H14+F15+G14*Paramètres!$C$86*(1-Paramètres!$C$81)</f>
        <v>212591.792951089</v>
      </c>
      <c r="I15" s="23" t="n">
        <f aca="false">MAX(0,MIN(Calcul!$C$65,Paramètres!$C$88-K14))</f>
        <v>0</v>
      </c>
      <c r="J15" s="23" t="n">
        <f aca="false">J14*(1+Paramètres!$C$85)+I15</f>
        <v>0</v>
      </c>
      <c r="K15" s="23" t="n">
        <f aca="false">K14+I15</f>
        <v>0</v>
      </c>
      <c r="L15" s="23" t="n">
        <f aca="false">Calcul!$C$65-I15</f>
        <v>0</v>
      </c>
      <c r="M15" s="23" t="n">
        <f aca="false">M14*(1+Paramètres!$C$85-Paramètres!$C$86*Paramètres!$C$81)+L15</f>
        <v>0</v>
      </c>
      <c r="N15" s="23" t="n">
        <f aca="false">N14+L15+M14*Paramètres!$C$86*(1-Paramètres!$C$81)</f>
        <v>0</v>
      </c>
      <c r="O15" s="23" t="n">
        <f aca="false">Calcul!$C$66</f>
        <v>27945.4097494057</v>
      </c>
      <c r="P15" s="23" t="n">
        <f aca="false">P14*(1+Paramètres!$C$85)-((MIN(MAX(0,MAX(0,Calcul!$C$59)+Paramètres!$C$86*P14),Paramètres!$C$78)*Paramètres!$C$79+MAX(0,MAX(0,Calcul!$C$59)+Paramètres!$C$86*P14-Paramètres!$C$78)*Paramètres!$C$80)-(MIN(MAX(0,MAX(0,Calcul!$C$59)),Paramètres!$C$78)*Paramètres!$C$79+MAX(0,MAX(0,Calcul!$C$59)-Paramètres!$C$78)*Paramètres!$C$80))+O15</f>
        <v>380270.67619482</v>
      </c>
      <c r="Q15" s="23" t="n">
        <f aca="false">Q14+O15+Paramètres!$C$86*P14-((MIN(MAX(0,MAX(0,Calcul!$C$59)+Paramètres!$C$86*P14),Paramètres!$C$78)*Paramètres!$C$79+MAX(0,MAX(0,Calcul!$C$59)+Paramètres!$C$86*P14-Paramètres!$C$78)*Paramètres!$C$80)-(MIN(MAX(0,MAX(0,Calcul!$C$59)),Paramètres!$C$78)*Paramètres!$C$79+MAX(0,MAX(0,Calcul!$C$59)-Paramètres!$C$78)*Paramètres!$C$80))</f>
        <v>304740.93368216</v>
      </c>
    </row>
    <row r="16" customFormat="false" ht="15" hidden="false" customHeight="true" outlineLevel="0" collapsed="false">
      <c r="B16" s="1" t="n">
        <v>11</v>
      </c>
      <c r="C16" s="23" t="n">
        <f aca="false">MAX(0,MIN(Calcul!$C$34,Paramètres!$C$88-E15))</f>
        <v>0</v>
      </c>
      <c r="D16" s="23" t="n">
        <f aca="false">D15*(1+Paramètres!$C$85)+C16</f>
        <v>0</v>
      </c>
      <c r="E16" s="23" t="n">
        <f aca="false">E15+C16</f>
        <v>0</v>
      </c>
      <c r="F16" s="23" t="n">
        <f aca="false">Calcul!$C$34-C16</f>
        <v>19803.7045633336</v>
      </c>
      <c r="G16" s="23" t="n">
        <f aca="false">G15*(1+Paramètres!$C$85-Paramètres!$C$86*Paramètres!$C$81)+F16</f>
        <v>302363.770092023</v>
      </c>
      <c r="H16" s="23" t="n">
        <f aca="false">H15+F16+G15*Paramètres!$C$86*(1-Paramètres!$C$81)</f>
        <v>236039.994279599</v>
      </c>
      <c r="I16" s="23" t="n">
        <f aca="false">MAX(0,MIN(Calcul!$C$65,Paramètres!$C$88-K15))</f>
        <v>0</v>
      </c>
      <c r="J16" s="23" t="n">
        <f aca="false">J15*(1+Paramètres!$C$85)+I16</f>
        <v>0</v>
      </c>
      <c r="K16" s="23" t="n">
        <f aca="false">K15+I16</f>
        <v>0</v>
      </c>
      <c r="L16" s="23" t="n">
        <f aca="false">Calcul!$C$65-I16</f>
        <v>0</v>
      </c>
      <c r="M16" s="23" t="n">
        <f aca="false">M15*(1+Paramètres!$C$85-Paramètres!$C$86*Paramètres!$C$81)+L16</f>
        <v>0</v>
      </c>
      <c r="N16" s="23" t="n">
        <f aca="false">N15+L16+M15*Paramètres!$C$86*(1-Paramètres!$C$81)</f>
        <v>0</v>
      </c>
      <c r="O16" s="23" t="n">
        <f aca="false">Calcul!$C$66</f>
        <v>27945.4097494057</v>
      </c>
      <c r="P16" s="23" t="n">
        <f aca="false">P15*(1+Paramètres!$C$85)-((MIN(MAX(0,MAX(0,Calcul!$C$59)+Paramètres!$C$86*P15),Paramètres!$C$78)*Paramètres!$C$79+MAX(0,MAX(0,Calcul!$C$59)+Paramètres!$C$86*P15-Paramètres!$C$78)*Paramètres!$C$80)-(MIN(MAX(0,MAX(0,Calcul!$C$59)),Paramètres!$C$78)*Paramètres!$C$79+MAX(0,MAX(0,Calcul!$C$59)-Paramètres!$C$78)*Paramètres!$C$80))+O16</f>
        <v>433371.679896889</v>
      </c>
      <c r="Q16" s="23" t="n">
        <f aca="false">Q15+O16+Paramètres!$C$86*P15-((MIN(MAX(0,MAX(0,Calcul!$C$59)+Paramètres!$C$86*P15),Paramètres!$C$78)*Paramètres!$C$79+MAX(0,MAX(0,Calcul!$C$59)+Paramètres!$C$86*P15-Paramètres!$C$78)*Paramètres!$C$80)-(MIN(MAX(0,MAX(0,Calcul!$C$59)),Paramètres!$C$78)*Paramètres!$C$79+MAX(0,MAX(0,Calcul!$C$59)-Paramètres!$C$78)*Paramètres!$C$80))</f>
        <v>338828.403574489</v>
      </c>
    </row>
    <row r="17" customFormat="false" ht="15" hidden="false" customHeight="true" outlineLevel="0" collapsed="false">
      <c r="B17" s="1" t="n">
        <v>12</v>
      </c>
      <c r="C17" s="23" t="n">
        <f aca="false">MAX(0,MIN(Calcul!$C$34,Paramètres!$C$88-E16))</f>
        <v>0</v>
      </c>
      <c r="D17" s="23" t="n">
        <f aca="false">D16*(1+Paramètres!$C$85)+C17</f>
        <v>0</v>
      </c>
      <c r="E17" s="23" t="n">
        <f aca="false">E16+C17</f>
        <v>0</v>
      </c>
      <c r="F17" s="23" t="n">
        <f aca="false">Calcul!$C$34-C17</f>
        <v>19803.7045633336</v>
      </c>
      <c r="G17" s="23" t="n">
        <f aca="false">G16*(1+Paramètres!$C$85-Paramètres!$C$86*Paramètres!$C$81)+F17</f>
        <v>341434.094085621</v>
      </c>
      <c r="H17" s="23" t="n">
        <f aca="false">H16+F17+G16*Paramètres!$C$86*(1-Paramètres!$C$81)</f>
        <v>259992.129768595</v>
      </c>
      <c r="I17" s="23" t="n">
        <f aca="false">MAX(0,MIN(Calcul!$C$65,Paramètres!$C$88-K16))</f>
        <v>0</v>
      </c>
      <c r="J17" s="23" t="n">
        <f aca="false">J16*(1+Paramètres!$C$85)+I17</f>
        <v>0</v>
      </c>
      <c r="K17" s="23" t="n">
        <f aca="false">K16+I17</f>
        <v>0</v>
      </c>
      <c r="L17" s="23" t="n">
        <f aca="false">Calcul!$C$65-I17</f>
        <v>0</v>
      </c>
      <c r="M17" s="23" t="n">
        <f aca="false">M16*(1+Paramètres!$C$85-Paramètres!$C$86*Paramètres!$C$81)+L17</f>
        <v>0</v>
      </c>
      <c r="N17" s="23" t="n">
        <f aca="false">N16+L17+M16*Paramètres!$C$86*(1-Paramètres!$C$81)</f>
        <v>0</v>
      </c>
      <c r="O17" s="23" t="n">
        <f aca="false">Calcul!$C$66</f>
        <v>27945.4097494057</v>
      </c>
      <c r="P17" s="23" t="n">
        <f aca="false">P16*(1+Paramètres!$C$85)-((MIN(MAX(0,MAX(0,Calcul!$C$59)+Paramètres!$C$86*P16),Paramètres!$C$78)*Paramètres!$C$79+MAX(0,MAX(0,Calcul!$C$59)+Paramètres!$C$86*P16-Paramètres!$C$78)*Paramètres!$C$80)-(MIN(MAX(0,MAX(0,Calcul!$C$59)),Paramètres!$C$78)*Paramètres!$C$79+MAX(0,MAX(0,Calcul!$C$59)-Paramètres!$C$78)*Paramètres!$C$80))+O17</f>
        <v>489924.248839593</v>
      </c>
      <c r="Q17" s="23" t="n">
        <f aca="false">Q16+O17+Paramètres!$C$86*P16-((MIN(MAX(0,MAX(0,Calcul!$C$59)+Paramètres!$C$86*P16),Paramètres!$C$78)*Paramètres!$C$79+MAX(0,MAX(0,Calcul!$C$59)+Paramètres!$C$86*P16-Paramètres!$C$78)*Paramètres!$C$80)-(MIN(MAX(0,MAX(0,Calcul!$C$59)),Paramètres!$C$78)*Paramètres!$C$79+MAX(0,MAX(0,Calcul!$C$59)-Paramètres!$C$78)*Paramètres!$C$80))</f>
        <v>373712.388522348</v>
      </c>
    </row>
    <row r="18" customFormat="false" ht="15" hidden="false" customHeight="true" outlineLevel="0" collapsed="false">
      <c r="B18" s="1" t="n">
        <v>13</v>
      </c>
      <c r="C18" s="23" t="n">
        <f aca="false">MAX(0,MIN(Calcul!$C$34,Paramètres!$C$88-E17))</f>
        <v>0</v>
      </c>
      <c r="D18" s="23" t="n">
        <f aca="false">D17*(1+Paramètres!$C$85)+C18</f>
        <v>0</v>
      </c>
      <c r="E18" s="23" t="n">
        <f aca="false">E17+C18</f>
        <v>0</v>
      </c>
      <c r="F18" s="23" t="n">
        <f aca="false">Calcul!$C$34-C18</f>
        <v>19803.7045633336</v>
      </c>
      <c r="G18" s="23" t="n">
        <f aca="false">G17*(1+Paramètres!$C$85-Paramètres!$C$86*Paramètres!$C$81)+F18</f>
        <v>382993.97912409</v>
      </c>
      <c r="H18" s="23" t="n">
        <f aca="false">H17+F18+G17*Paramètres!$C$86*(1-Paramètres!$C$81)</f>
        <v>284480.310102784</v>
      </c>
      <c r="I18" s="23" t="n">
        <f aca="false">MAX(0,MIN(Calcul!$C$65,Paramètres!$C$88-K17))</f>
        <v>0</v>
      </c>
      <c r="J18" s="23" t="n">
        <f aca="false">J17*(1+Paramètres!$C$85)+I18</f>
        <v>0</v>
      </c>
      <c r="K18" s="23" t="n">
        <f aca="false">K17+I18</f>
        <v>0</v>
      </c>
      <c r="L18" s="23" t="n">
        <f aca="false">Calcul!$C$65-I18</f>
        <v>0</v>
      </c>
      <c r="M18" s="23" t="n">
        <f aca="false">M17*(1+Paramètres!$C$85-Paramètres!$C$86*Paramètres!$C$81)+L18</f>
        <v>0</v>
      </c>
      <c r="N18" s="23" t="n">
        <f aca="false">N17+L18+M17*Paramètres!$C$86*(1-Paramètres!$C$81)</f>
        <v>0</v>
      </c>
      <c r="O18" s="23" t="n">
        <f aca="false">Calcul!$C$66</f>
        <v>27945.4097494057</v>
      </c>
      <c r="P18" s="23" t="n">
        <f aca="false">P17*(1+Paramètres!$C$85)-((MIN(MAX(0,MAX(0,Calcul!$C$59)+Paramètres!$C$86*P17),Paramètres!$C$78)*Paramètres!$C$79+MAX(0,MAX(0,Calcul!$C$59)+Paramètres!$C$86*P17-Paramètres!$C$78)*Paramètres!$C$80)-(MIN(MAX(0,MAX(0,Calcul!$C$59)),Paramètres!$C$78)*Paramètres!$C$79+MAX(0,MAX(0,Calcul!$C$59)-Paramètres!$C$78)*Paramètres!$C$80))+O18</f>
        <v>550152.734763572</v>
      </c>
      <c r="Q18" s="23" t="n">
        <f aca="false">Q17+O18+Paramètres!$C$86*P17-((MIN(MAX(0,MAX(0,Calcul!$C$59)+Paramètres!$C$86*P17),Paramètres!$C$78)*Paramètres!$C$79+MAX(0,MAX(0,Calcul!$C$59)+Paramètres!$C$86*P17-Paramètres!$C$78)*Paramètres!$C$80)-(MIN(MAX(0,MAX(0,Calcul!$C$59)),Paramètres!$C$78)*Paramètres!$C$79+MAX(0,MAX(0,Calcul!$C$59)-Paramètres!$C$78)*Paramètres!$C$80))</f>
        <v>409444.662004347</v>
      </c>
    </row>
    <row r="19" customFormat="false" ht="15" hidden="false" customHeight="true" outlineLevel="0" collapsed="false">
      <c r="B19" s="1" t="n">
        <v>14</v>
      </c>
      <c r="C19" s="23" t="n">
        <f aca="false">MAX(0,MIN(Calcul!$C$34,Paramètres!$C$88-E18))</f>
        <v>0</v>
      </c>
      <c r="D19" s="23" t="n">
        <f aca="false">D18*(1+Paramètres!$C$85)+C19</f>
        <v>0</v>
      </c>
      <c r="E19" s="23" t="n">
        <f aca="false">E18+C19</f>
        <v>0</v>
      </c>
      <c r="F19" s="23" t="n">
        <f aca="false">Calcul!$C$34-C19</f>
        <v>19803.7045633336</v>
      </c>
      <c r="G19" s="23" t="n">
        <f aca="false">G18*(1+Paramètres!$C$85-Paramètres!$C$86*Paramètres!$C$81)+F19</f>
        <v>427202.060037211</v>
      </c>
      <c r="H19" s="23" t="n">
        <f aca="false">H18+F19+G18*Paramètres!$C$86*(1-Paramètres!$C$81)</f>
        <v>309538.6920597</v>
      </c>
      <c r="I19" s="23" t="n">
        <f aca="false">MAX(0,MIN(Calcul!$C$65,Paramètres!$C$88-K18))</f>
        <v>0</v>
      </c>
      <c r="J19" s="23" t="n">
        <f aca="false">J18*(1+Paramètres!$C$85)+I19</f>
        <v>0</v>
      </c>
      <c r="K19" s="23" t="n">
        <f aca="false">K18+I19</f>
        <v>0</v>
      </c>
      <c r="L19" s="23" t="n">
        <f aca="false">Calcul!$C$65-I19</f>
        <v>0</v>
      </c>
      <c r="M19" s="23" t="n">
        <f aca="false">M18*(1+Paramètres!$C$85-Paramètres!$C$86*Paramètres!$C$81)+L19</f>
        <v>0</v>
      </c>
      <c r="N19" s="23" t="n">
        <f aca="false">N18+L19+M18*Paramètres!$C$86*(1-Paramètres!$C$81)</f>
        <v>0</v>
      </c>
      <c r="O19" s="23" t="n">
        <f aca="false">Calcul!$C$66</f>
        <v>27945.4097494057</v>
      </c>
      <c r="P19" s="23" t="n">
        <f aca="false">P18*(1+Paramètres!$C$85)-((MIN(MAX(0,MAX(0,Calcul!$C$59)+Paramètres!$C$86*P18),Paramètres!$C$78)*Paramètres!$C$79+MAX(0,MAX(0,Calcul!$C$59)+Paramètres!$C$86*P18-Paramètres!$C$78)*Paramètres!$C$80)-(MIN(MAX(0,MAX(0,Calcul!$C$59)),Paramètres!$C$78)*Paramètres!$C$79+MAX(0,MAX(0,Calcul!$C$59)-Paramètres!$C$78)*Paramètres!$C$80))+O19</f>
        <v>614296.07227261</v>
      </c>
      <c r="Q19" s="23" t="n">
        <f aca="false">Q18+O19+Paramètres!$C$86*P18-((MIN(MAX(0,MAX(0,Calcul!$C$59)+Paramètres!$C$86*P18),Paramètres!$C$78)*Paramètres!$C$79+MAX(0,MAX(0,Calcul!$C$59)+Paramètres!$C$86*P18-Paramètres!$C$78)*Paramètres!$C$80)-(MIN(MAX(0,MAX(0,Calcul!$C$59)),Paramètres!$C$78)*Paramètres!$C$79+MAX(0,MAX(0,Calcul!$C$59)-Paramètres!$C$78)*Paramètres!$C$80))</f>
        <v>446080.362775207</v>
      </c>
    </row>
    <row r="20" customFormat="false" ht="15" hidden="false" customHeight="true" outlineLevel="0" collapsed="false">
      <c r="B20" s="1" t="n">
        <v>15</v>
      </c>
      <c r="C20" s="23" t="n">
        <f aca="false">MAX(0,MIN(Calcul!$C$34,Paramètres!$C$88-E19))</f>
        <v>0</v>
      </c>
      <c r="D20" s="23" t="n">
        <f aca="false">D19*(1+Paramètres!$C$85)+C20</f>
        <v>0</v>
      </c>
      <c r="E20" s="23" t="n">
        <f aca="false">E19+C20</f>
        <v>0</v>
      </c>
      <c r="F20" s="23" t="n">
        <f aca="false">Calcul!$C$34-C20</f>
        <v>19803.7045633336</v>
      </c>
      <c r="G20" s="23" t="n">
        <f aca="false">G19*(1+Paramètres!$C$85-Paramètres!$C$86*Paramètres!$C$81)+F20</f>
        <v>474227.079866115</v>
      </c>
      <c r="H20" s="23" t="n">
        <f aca="false">H19+F20+G19*Paramètres!$C$86*(1-Paramètres!$C$81)</f>
        <v>335203.608886744</v>
      </c>
      <c r="I20" s="23" t="n">
        <f aca="false">MAX(0,MIN(Calcul!$C$65,Paramètres!$C$88-K19))</f>
        <v>0</v>
      </c>
      <c r="J20" s="23" t="n">
        <f aca="false">J19*(1+Paramètres!$C$85)+I20</f>
        <v>0</v>
      </c>
      <c r="K20" s="23" t="n">
        <f aca="false">K19+I20</f>
        <v>0</v>
      </c>
      <c r="L20" s="23" t="n">
        <f aca="false">Calcul!$C$65-I20</f>
        <v>0</v>
      </c>
      <c r="M20" s="23" t="n">
        <f aca="false">M19*(1+Paramètres!$C$85-Paramètres!$C$86*Paramètres!$C$81)+L20</f>
        <v>0</v>
      </c>
      <c r="N20" s="23" t="n">
        <f aca="false">N19+L20+M19*Paramètres!$C$86*(1-Paramètres!$C$81)</f>
        <v>0</v>
      </c>
      <c r="O20" s="23" t="n">
        <f aca="false">Calcul!$C$66</f>
        <v>27945.4097494057</v>
      </c>
      <c r="P20" s="23" t="n">
        <f aca="false">P19*(1+Paramètres!$C$85)-((MIN(MAX(0,MAX(0,Calcul!$C$59)+Paramètres!$C$86*P19),Paramètres!$C$78)*Paramètres!$C$79+MAX(0,MAX(0,Calcul!$C$59)+Paramètres!$C$86*P19-Paramètres!$C$78)*Paramètres!$C$80)-(MIN(MAX(0,MAX(0,Calcul!$C$59)),Paramètres!$C$78)*Paramètres!$C$79+MAX(0,MAX(0,Calcul!$C$59)-Paramètres!$C$78)*Paramètres!$C$80))+O20</f>
        <v>682608.726719736</v>
      </c>
      <c r="Q20" s="23" t="n">
        <f aca="false">Q19+O20+Paramètres!$C$86*P19-((MIN(MAX(0,MAX(0,Calcul!$C$59)+Paramètres!$C$86*P19),Paramètres!$C$78)*Paramètres!$C$79+MAX(0,MAX(0,Calcul!$C$59)+Paramètres!$C$86*P19-Paramètres!$C$78)*Paramètres!$C$80)-(MIN(MAX(0,MAX(0,Calcul!$C$59)),Paramètres!$C$78)*Paramètres!$C$79+MAX(0,MAX(0,Calcul!$C$59)-Paramètres!$C$78)*Paramètres!$C$80))</f>
        <v>483678.213608702</v>
      </c>
    </row>
    <row r="21" customFormat="false" ht="15" hidden="false" customHeight="true" outlineLevel="0" collapsed="false">
      <c r="B21" s="1" t="n">
        <v>16</v>
      </c>
      <c r="C21" s="23" t="n">
        <f aca="false">MAX(0,MIN(Calcul!$C$34,Paramètres!$C$88-E20))</f>
        <v>0</v>
      </c>
      <c r="D21" s="23" t="n">
        <f aca="false">D20*(1+Paramètres!$C$85)+C21</f>
        <v>0</v>
      </c>
      <c r="E21" s="23" t="n">
        <f aca="false">E20+C21</f>
        <v>0</v>
      </c>
      <c r="F21" s="23" t="n">
        <f aca="false">Calcul!$C$34-C21</f>
        <v>19803.7045633336</v>
      </c>
      <c r="G21" s="23" t="n">
        <f aca="false">G20*(1+Paramètres!$C$85-Paramètres!$C$86*Paramètres!$C$81)+F21</f>
        <v>524248.533958518</v>
      </c>
      <c r="H21" s="23" t="n">
        <f aca="false">H20+F21+G20*Paramètres!$C$86*(1-Paramètres!$C$81)</f>
        <v>361513.70898584</v>
      </c>
      <c r="I21" s="23" t="n">
        <f aca="false">MAX(0,MIN(Calcul!$C$65,Paramètres!$C$88-K20))</f>
        <v>0</v>
      </c>
      <c r="J21" s="23" t="n">
        <f aca="false">J20*(1+Paramètres!$C$85)+I21</f>
        <v>0</v>
      </c>
      <c r="K21" s="23" t="n">
        <f aca="false">K20+I21</f>
        <v>0</v>
      </c>
      <c r="L21" s="23" t="n">
        <f aca="false">Calcul!$C$65-I21</f>
        <v>0</v>
      </c>
      <c r="M21" s="23" t="n">
        <f aca="false">M20*(1+Paramètres!$C$85-Paramètres!$C$86*Paramètres!$C$81)+L21</f>
        <v>0</v>
      </c>
      <c r="N21" s="23" t="n">
        <f aca="false">N20+L21+M20*Paramètres!$C$86*(1-Paramètres!$C$81)</f>
        <v>0</v>
      </c>
      <c r="O21" s="23" t="n">
        <f aca="false">Calcul!$C$66</f>
        <v>27945.4097494057</v>
      </c>
      <c r="P21" s="23" t="n">
        <f aca="false">P20*(1+Paramètres!$C$85)-((MIN(MAX(0,MAX(0,Calcul!$C$59)+Paramètres!$C$86*P20),Paramètres!$C$78)*Paramètres!$C$79+MAX(0,MAX(0,Calcul!$C$59)+Paramètres!$C$86*P20-Paramètres!$C$78)*Paramètres!$C$80)-(MIN(MAX(0,MAX(0,Calcul!$C$59)),Paramètres!$C$78)*Paramètres!$C$79+MAX(0,MAX(0,Calcul!$C$59)-Paramètres!$C$78)*Paramètres!$C$80))+O21</f>
        <v>755361.703705924</v>
      </c>
      <c r="Q21" s="23" t="n">
        <f aca="false">Q20+O21+Paramètres!$C$86*P20-((MIN(MAX(0,MAX(0,Calcul!$C$59)+Paramètres!$C$86*P20),Paramètres!$C$78)*Paramètres!$C$79+MAX(0,MAX(0,Calcul!$C$59)+Paramètres!$C$86*P20-Paramètres!$C$78)*Paramètres!$C$80)-(MIN(MAX(0,MAX(0,Calcul!$C$59)),Paramètres!$C$78)*Paramètres!$C$79+MAX(0,MAX(0,Calcul!$C$59)-Paramètres!$C$78)*Paramètres!$C$80))</f>
        <v>522300.754258903</v>
      </c>
    </row>
    <row r="22" customFormat="false" ht="15" hidden="false" customHeight="true" outlineLevel="0" collapsed="false">
      <c r="B22" s="1" t="n">
        <v>17</v>
      </c>
      <c r="C22" s="23" t="n">
        <f aca="false">MAX(0,MIN(Calcul!$C$34,Paramètres!$C$88-E21))</f>
        <v>0</v>
      </c>
      <c r="D22" s="23" t="n">
        <f aca="false">D21*(1+Paramètres!$C$85)+C22</f>
        <v>0</v>
      </c>
      <c r="E22" s="23" t="n">
        <f aca="false">E21+C22</f>
        <v>0</v>
      </c>
      <c r="F22" s="23" t="n">
        <f aca="false">Calcul!$C$34-C22</f>
        <v>19803.7045633336</v>
      </c>
      <c r="G22" s="23" t="n">
        <f aca="false">G21*(1+Paramètres!$C$85-Paramètres!$C$86*Paramètres!$C$81)+F22</f>
        <v>577457.355105688</v>
      </c>
      <c r="H22" s="23" t="n">
        <f aca="false">H21+F22+G21*Paramètres!$C$86*(1-Paramètres!$C$81)</f>
        <v>388510.103435085</v>
      </c>
      <c r="I22" s="23" t="n">
        <f aca="false">MAX(0,MIN(Calcul!$C$65,Paramètres!$C$88-K21))</f>
        <v>0</v>
      </c>
      <c r="J22" s="23" t="n">
        <f aca="false">J21*(1+Paramètres!$C$85)+I22</f>
        <v>0</v>
      </c>
      <c r="K22" s="23" t="n">
        <f aca="false">K21+I22</f>
        <v>0</v>
      </c>
      <c r="L22" s="23" t="n">
        <f aca="false">Calcul!$C$65-I22</f>
        <v>0</v>
      </c>
      <c r="M22" s="23" t="n">
        <f aca="false">M21*(1+Paramètres!$C$85-Paramètres!$C$86*Paramètres!$C$81)+L22</f>
        <v>0</v>
      </c>
      <c r="N22" s="23" t="n">
        <f aca="false">N21+L22+M21*Paramètres!$C$86*(1-Paramètres!$C$81)</f>
        <v>0</v>
      </c>
      <c r="O22" s="23" t="n">
        <f aca="false">Calcul!$C$66</f>
        <v>27945.4097494057</v>
      </c>
      <c r="P22" s="23" t="n">
        <f aca="false">P21*(1+Paramètres!$C$85)-((MIN(MAX(0,MAX(0,Calcul!$C$59)+Paramètres!$C$86*P21),Paramètres!$C$78)*Paramètres!$C$79+MAX(0,MAX(0,Calcul!$C$59)+Paramètres!$C$86*P21-Paramètres!$C$78)*Paramètres!$C$80)-(MIN(MAX(0,MAX(0,Calcul!$C$59)),Paramètres!$C$78)*Paramètres!$C$79+MAX(0,MAX(0,Calcul!$C$59)-Paramètres!$C$78)*Paramètres!$C$80))+O22</f>
        <v>832843.624196215</v>
      </c>
      <c r="Q22" s="23" t="n">
        <f aca="false">Q21+O22+Paramètres!$C$86*P21-((MIN(MAX(0,MAX(0,Calcul!$C$59)+Paramètres!$C$86*P21),Paramètres!$C$78)*Paramètres!$C$79+MAX(0,MAX(0,Calcul!$C$59)+Paramètres!$C$86*P21-Paramètres!$C$78)*Paramètres!$C$80)-(MIN(MAX(0,MAX(0,Calcul!$C$59)),Paramètres!$C$78)*Paramètres!$C$79+MAX(0,MAX(0,Calcul!$C$59)-Paramètres!$C$78)*Paramètres!$C$80))</f>
        <v>562014.589563898</v>
      </c>
    </row>
    <row r="23" customFormat="false" ht="15" hidden="false" customHeight="true" outlineLevel="0" collapsed="false">
      <c r="B23" s="1" t="n">
        <v>18</v>
      </c>
      <c r="C23" s="23" t="n">
        <f aca="false">MAX(0,MIN(Calcul!$C$34,Paramètres!$C$88-E22))</f>
        <v>0</v>
      </c>
      <c r="D23" s="23" t="n">
        <f aca="false">D22*(1+Paramètres!$C$85)+C23</f>
        <v>0</v>
      </c>
      <c r="E23" s="23" t="n">
        <f aca="false">E22+C23</f>
        <v>0</v>
      </c>
      <c r="F23" s="23" t="n">
        <f aca="false">Calcul!$C$34-C23</f>
        <v>19803.7045633336</v>
      </c>
      <c r="G23" s="23" t="n">
        <f aca="false">G22*(1+Paramètres!$C$85-Paramètres!$C$86*Paramètres!$C$81)+F23</f>
        <v>634056.642336356</v>
      </c>
      <c r="H23" s="23" t="n">
        <f aca="false">H22+F23+G22*Paramètres!$C$86*(1-Paramètres!$C$81)</f>
        <v>416236.522910469</v>
      </c>
      <c r="I23" s="23" t="n">
        <f aca="false">MAX(0,MIN(Calcul!$C$65,Paramètres!$C$88-K22))</f>
        <v>0</v>
      </c>
      <c r="J23" s="23" t="n">
        <f aca="false">J22*(1+Paramètres!$C$85)+I23</f>
        <v>0</v>
      </c>
      <c r="K23" s="23" t="n">
        <f aca="false">K22+I23</f>
        <v>0</v>
      </c>
      <c r="L23" s="23" t="n">
        <f aca="false">Calcul!$C$65-I23</f>
        <v>0</v>
      </c>
      <c r="M23" s="23" t="n">
        <f aca="false">M22*(1+Paramètres!$C$85-Paramètres!$C$86*Paramètres!$C$81)+L23</f>
        <v>0</v>
      </c>
      <c r="N23" s="23" t="n">
        <f aca="false">N22+L23+M22*Paramètres!$C$86*(1-Paramètres!$C$81)</f>
        <v>0</v>
      </c>
      <c r="O23" s="23" t="n">
        <f aca="false">Calcul!$C$66</f>
        <v>27945.4097494057</v>
      </c>
      <c r="P23" s="23" t="n">
        <f aca="false">P22*(1+Paramètres!$C$85)-((MIN(MAX(0,MAX(0,Calcul!$C$59)+Paramètres!$C$86*P22),Paramètres!$C$78)*Paramètres!$C$79+MAX(0,MAX(0,Calcul!$C$59)+Paramètres!$C$86*P22-Paramètres!$C$78)*Paramètres!$C$80)-(MIN(MAX(0,MAX(0,Calcul!$C$59)),Paramètres!$C$78)*Paramètres!$C$79+MAX(0,MAX(0,Calcul!$C$59)-Paramètres!$C$78)*Paramètres!$C$80))+O23</f>
        <v>915361.869518375</v>
      </c>
      <c r="Q23" s="23" t="n">
        <f aca="false">Q22+O23+Paramètres!$C$86*P22-((MIN(MAX(0,MAX(0,Calcul!$C$59)+Paramètres!$C$86*P22),Paramètres!$C$78)*Paramètres!$C$79+MAX(0,MAX(0,Calcul!$C$59)+Paramètres!$C$86*P22-Paramètres!$C$78)*Paramètres!$C$80)-(MIN(MAX(0,MAX(0,Calcul!$C$59)),Paramètres!$C$78)*Paramètres!$C$79+MAX(0,MAX(0,Calcul!$C$59)-Paramètres!$C$78)*Paramètres!$C$80))</f>
        <v>602890.653676247</v>
      </c>
    </row>
    <row r="24" customFormat="false" ht="15" hidden="false" customHeight="true" outlineLevel="0" collapsed="false">
      <c r="B24" s="1" t="n">
        <v>19</v>
      </c>
      <c r="C24" s="23" t="n">
        <f aca="false">MAX(0,MIN(Calcul!$C$34,Paramètres!$C$88-E23))</f>
        <v>0</v>
      </c>
      <c r="D24" s="23" t="n">
        <f aca="false">D23*(1+Paramètres!$C$85)+C24</f>
        <v>0</v>
      </c>
      <c r="E24" s="23" t="n">
        <f aca="false">E23+C24</f>
        <v>0</v>
      </c>
      <c r="F24" s="23" t="n">
        <f aca="false">Calcul!$C$34-C24</f>
        <v>19803.7045633336</v>
      </c>
      <c r="G24" s="23" t="n">
        <f aca="false">G23*(1+Paramètres!$C$85-Paramètres!$C$86*Paramètres!$C$81)+F24</f>
        <v>694262.436149363</v>
      </c>
      <c r="H24" s="23" t="n">
        <f aca="false">H23+F24+G23*Paramètres!$C$86*(1-Paramètres!$C$81)</f>
        <v>444739.484606657</v>
      </c>
      <c r="I24" s="23" t="n">
        <f aca="false">MAX(0,MIN(Calcul!$C$65,Paramètres!$C$88-K23))</f>
        <v>0</v>
      </c>
      <c r="J24" s="23" t="n">
        <f aca="false">J23*(1+Paramètres!$C$85)+I24</f>
        <v>0</v>
      </c>
      <c r="K24" s="23" t="n">
        <f aca="false">K23+I24</f>
        <v>0</v>
      </c>
      <c r="L24" s="23" t="n">
        <f aca="false">Calcul!$C$65-I24</f>
        <v>0</v>
      </c>
      <c r="M24" s="23" t="n">
        <f aca="false">M23*(1+Paramètres!$C$85-Paramètres!$C$86*Paramètres!$C$81)+L24</f>
        <v>0</v>
      </c>
      <c r="N24" s="23" t="n">
        <f aca="false">N23+L24+M23*Paramètres!$C$86*(1-Paramètres!$C$81)</f>
        <v>0</v>
      </c>
      <c r="O24" s="23" t="n">
        <f aca="false">Calcul!$C$66</f>
        <v>27945.4097494057</v>
      </c>
      <c r="P24" s="23" t="n">
        <f aca="false">P23*(1+Paramètres!$C$85)-((MIN(MAX(0,MAX(0,Calcul!$C$59)+Paramètres!$C$86*P23),Paramètres!$C$78)*Paramètres!$C$79+MAX(0,MAX(0,Calcul!$C$59)+Paramètres!$C$86*P23-Paramètres!$C$78)*Paramètres!$C$80)-(MIN(MAX(0,MAX(0,Calcul!$C$59)),Paramètres!$C$78)*Paramètres!$C$79+MAX(0,MAX(0,Calcul!$C$59)-Paramètres!$C$78)*Paramètres!$C$80))+O24</f>
        <v>1003243.80078648</v>
      </c>
      <c r="Q24" s="23" t="n">
        <f aca="false">Q23+O24+Paramètres!$C$86*P23-((MIN(MAX(0,MAX(0,Calcul!$C$59)+Paramètres!$C$86*P23),Paramètres!$C$78)*Paramètres!$C$79+MAX(0,MAX(0,Calcul!$C$59)+Paramètres!$C$86*P23-Paramètres!$C$78)*Paramètres!$C$80)-(MIN(MAX(0,MAX(0,Calcul!$C$59)),Paramètres!$C$78)*Paramètres!$C$79+MAX(0,MAX(0,Calcul!$C$59)-Paramètres!$C$78)*Paramètres!$C$80))</f>
        <v>645004.491468428</v>
      </c>
    </row>
    <row r="25" customFormat="false" ht="15" hidden="false" customHeight="true" outlineLevel="0" collapsed="false">
      <c r="B25" s="1" t="n">
        <v>20</v>
      </c>
      <c r="C25" s="23" t="n">
        <f aca="false">MAX(0,MIN(Calcul!$C$34,Paramètres!$C$88-E24))</f>
        <v>0</v>
      </c>
      <c r="D25" s="23" t="n">
        <f aca="false">D24*(1+Paramètres!$C$85)+C25</f>
        <v>0</v>
      </c>
      <c r="E25" s="23" t="n">
        <f aca="false">E24+C25</f>
        <v>0</v>
      </c>
      <c r="F25" s="23" t="n">
        <f aca="false">Calcul!$C$34-C25</f>
        <v>19803.7045633336</v>
      </c>
      <c r="G25" s="23" t="n">
        <f aca="false">G24*(1+Paramètres!$C$85-Paramètres!$C$86*Paramètres!$C$81)+F25</f>
        <v>758304.543144134</v>
      </c>
      <c r="H25" s="23" t="n">
        <f aca="false">H24+F25+G24*Paramètres!$C$86*(1-Paramètres!$C$81)</f>
        <v>474068.46979396</v>
      </c>
      <c r="I25" s="23" t="n">
        <f aca="false">MAX(0,MIN(Calcul!$C$65,Paramètres!$C$88-K24))</f>
        <v>0</v>
      </c>
      <c r="J25" s="23" t="n">
        <f aca="false">J24*(1+Paramètres!$C$85)+I25</f>
        <v>0</v>
      </c>
      <c r="K25" s="23" t="n">
        <f aca="false">K24+I25</f>
        <v>0</v>
      </c>
      <c r="L25" s="23" t="n">
        <f aca="false">Calcul!$C$65-I25</f>
        <v>0</v>
      </c>
      <c r="M25" s="23" t="n">
        <f aca="false">M24*(1+Paramètres!$C$85-Paramètres!$C$86*Paramètres!$C$81)+L25</f>
        <v>0</v>
      </c>
      <c r="N25" s="23" t="n">
        <f aca="false">N24+L25+M24*Paramètres!$C$86*(1-Paramètres!$C$81)</f>
        <v>0</v>
      </c>
      <c r="O25" s="23" t="n">
        <f aca="false">Calcul!$C$66</f>
        <v>27945.4097494057</v>
      </c>
      <c r="P25" s="23" t="n">
        <f aca="false">P24*(1+Paramètres!$C$85)-((MIN(MAX(0,MAX(0,Calcul!$C$59)+Paramètres!$C$86*P24),Paramètres!$C$78)*Paramètres!$C$79+MAX(0,MAX(0,Calcul!$C$59)+Paramètres!$C$86*P24-Paramètres!$C$78)*Paramètres!$C$80)-(MIN(MAX(0,MAX(0,Calcul!$C$59)),Paramètres!$C$78)*Paramètres!$C$79+MAX(0,MAX(0,Calcul!$C$59)-Paramètres!$C$78)*Paramètres!$C$80))+O25</f>
        <v>1096838.057587</v>
      </c>
      <c r="Q25" s="23" t="n">
        <f aca="false">Q24+O25+Paramètres!$C$86*P24-((MIN(MAX(0,MAX(0,Calcul!$C$59)+Paramètres!$C$86*P24),Paramètres!$C$78)*Paramètres!$C$79+MAX(0,MAX(0,Calcul!$C$59)+Paramètres!$C$86*P24-Paramètres!$C$78)*Paramètres!$C$80)-(MIN(MAX(0,MAX(0,Calcul!$C$59)),Paramètres!$C$78)*Paramètres!$C$79+MAX(0,MAX(0,Calcul!$C$59)-Paramètres!$C$78)*Paramètres!$C$80))</f>
        <v>688436.558229631</v>
      </c>
    </row>
    <row r="26" customFormat="false" ht="15" hidden="false" customHeight="true" outlineLevel="0" collapsed="false">
      <c r="B26" s="1" t="n">
        <v>21</v>
      </c>
      <c r="C26" s="23" t="n">
        <f aca="false">MAX(0,MIN(Calcul!$C$34,Paramètres!$C$88-E25))</f>
        <v>0</v>
      </c>
      <c r="D26" s="23" t="n">
        <f aca="false">D25*(1+Paramètres!$C$85)+C26</f>
        <v>0</v>
      </c>
      <c r="E26" s="23" t="n">
        <f aca="false">E25+C26</f>
        <v>0</v>
      </c>
      <c r="F26" s="23" t="n">
        <f aca="false">Calcul!$C$34-C26</f>
        <v>19803.7045633336</v>
      </c>
      <c r="G26" s="23" t="n">
        <f aca="false">G25*(1+Paramètres!$C$85-Paramètres!$C$86*Paramètres!$C$81)+F26</f>
        <v>826427.413196612</v>
      </c>
      <c r="H26" s="23" t="n">
        <f aca="false">H25+F26+G25*Paramètres!$C$86*(1-Paramètres!$C$81)</f>
        <v>504276.112689231</v>
      </c>
      <c r="I26" s="23" t="n">
        <f aca="false">MAX(0,MIN(Calcul!$C$65,Paramètres!$C$88-K25))</f>
        <v>0</v>
      </c>
      <c r="J26" s="23" t="n">
        <f aca="false">J25*(1+Paramètres!$C$85)+I26</f>
        <v>0</v>
      </c>
      <c r="K26" s="23" t="n">
        <f aca="false">K25+I26</f>
        <v>0</v>
      </c>
      <c r="L26" s="23" t="n">
        <f aca="false">Calcul!$C$65-I26</f>
        <v>0</v>
      </c>
      <c r="M26" s="23" t="n">
        <f aca="false">M25*(1+Paramètres!$C$85-Paramètres!$C$86*Paramètres!$C$81)+L26</f>
        <v>0</v>
      </c>
      <c r="N26" s="23" t="n">
        <f aca="false">N25+L26+M25*Paramètres!$C$86*(1-Paramètres!$C$81)</f>
        <v>0</v>
      </c>
      <c r="O26" s="23" t="n">
        <f aca="false">Calcul!$C$66</f>
        <v>27945.4097494057</v>
      </c>
      <c r="P26" s="23" t="n">
        <f aca="false">P25*(1+Paramètres!$C$85)-((MIN(MAX(0,MAX(0,Calcul!$C$59)+Paramètres!$C$86*P25),Paramètres!$C$78)*Paramètres!$C$79+MAX(0,MAX(0,Calcul!$C$59)+Paramètres!$C$86*P25-Paramètres!$C$78)*Paramètres!$C$80)-(MIN(MAX(0,MAX(0,Calcul!$C$59)),Paramètres!$C$78)*Paramètres!$C$79+MAX(0,MAX(0,Calcul!$C$59)-Paramètres!$C$78)*Paramètres!$C$80))+O26</f>
        <v>1196515.94107956</v>
      </c>
      <c r="Q26" s="23" t="n">
        <f aca="false">Q25+O26+Paramètres!$C$86*P25-((MIN(MAX(0,MAX(0,Calcul!$C$59)+Paramètres!$C$86*P25),Paramètres!$C$78)*Paramètres!$C$79+MAX(0,MAX(0,Calcul!$C$59)+Paramètres!$C$86*P25-Paramètres!$C$78)*Paramètres!$C$80)-(MIN(MAX(0,MAX(0,Calcul!$C$59)),Paramètres!$C$78)*Paramètres!$C$79+MAX(0,MAX(0,Calcul!$C$59)-Paramètres!$C$78)*Paramètres!$C$80))</f>
        <v>733272.538842842</v>
      </c>
    </row>
    <row r="27" customFormat="false" ht="15" hidden="false" customHeight="true" outlineLevel="0" collapsed="false">
      <c r="B27" s="1" t="n">
        <v>22</v>
      </c>
      <c r="C27" s="23" t="n">
        <f aca="false">MAX(0,MIN(Calcul!$C$34,Paramètres!$C$88-E26))</f>
        <v>0</v>
      </c>
      <c r="D27" s="23" t="n">
        <f aca="false">D26*(1+Paramètres!$C$85)+C27</f>
        <v>0</v>
      </c>
      <c r="E27" s="23" t="n">
        <f aca="false">E26+C27</f>
        <v>0</v>
      </c>
      <c r="F27" s="23" t="n">
        <f aca="false">Calcul!$C$34-C27</f>
        <v>19803.7045633336</v>
      </c>
      <c r="G27" s="23" t="n">
        <f aca="false">G26*(1+Paramètres!$C$85-Paramètres!$C$86*Paramètres!$C$81)+F27</f>
        <v>898891.072528833</v>
      </c>
      <c r="H27" s="23" t="n">
        <f aca="false">H26+F27+G26*Paramètres!$C$86*(1-Paramètres!$C$81)</f>
        <v>535418.401361622</v>
      </c>
      <c r="I27" s="23" t="n">
        <f aca="false">MAX(0,MIN(Calcul!$C$65,Paramètres!$C$88-K26))</f>
        <v>0</v>
      </c>
      <c r="J27" s="23" t="n">
        <f aca="false">J26*(1+Paramètres!$C$85)+I27</f>
        <v>0</v>
      </c>
      <c r="K27" s="23" t="n">
        <f aca="false">K26+I27</f>
        <v>0</v>
      </c>
      <c r="L27" s="23" t="n">
        <f aca="false">Calcul!$C$65-I27</f>
        <v>0</v>
      </c>
      <c r="M27" s="23" t="n">
        <f aca="false">M26*(1+Paramètres!$C$85-Paramètres!$C$86*Paramètres!$C$81)+L27</f>
        <v>0</v>
      </c>
      <c r="N27" s="23" t="n">
        <f aca="false">N26+L27+M26*Paramètres!$C$86*(1-Paramètres!$C$81)</f>
        <v>0</v>
      </c>
      <c r="O27" s="23" t="n">
        <f aca="false">Calcul!$C$66</f>
        <v>27945.4097494057</v>
      </c>
      <c r="P27" s="23" t="n">
        <f aca="false">P26*(1+Paramètres!$C$85)-((MIN(MAX(0,MAX(0,Calcul!$C$59)+Paramètres!$C$86*P26),Paramètres!$C$78)*Paramètres!$C$79+MAX(0,MAX(0,Calcul!$C$59)+Paramètres!$C$86*P26-Paramètres!$C$78)*Paramètres!$C$80)-(MIN(MAX(0,MAX(0,Calcul!$C$59)),Paramètres!$C$78)*Paramètres!$C$79+MAX(0,MAX(0,Calcul!$C$59)-Paramètres!$C$78)*Paramètres!$C$80))+O27</f>
        <v>1302672.88699914</v>
      </c>
      <c r="Q27" s="23" t="n">
        <f aca="false">Q26+O27+Paramètres!$C$86*P26-((MIN(MAX(0,MAX(0,Calcul!$C$59)+Paramètres!$C$86*P26),Paramètres!$C$78)*Paramètres!$C$79+MAX(0,MAX(0,Calcul!$C$59)+Paramètres!$C$86*P26-Paramètres!$C$78)*Paramètres!$C$80)-(MIN(MAX(0,MAX(0,Calcul!$C$59)),Paramètres!$C$78)*Paramètres!$C$79+MAX(0,MAX(0,Calcul!$C$59)-Paramètres!$C$78)*Paramètres!$C$80))</f>
        <v>779603.687708441</v>
      </c>
    </row>
    <row r="28" customFormat="false" ht="15" hidden="false" customHeight="true" outlineLevel="0" collapsed="false">
      <c r="B28" s="1" t="n">
        <v>23</v>
      </c>
      <c r="C28" s="23" t="n">
        <f aca="false">MAX(0,MIN(Calcul!$C$34,Paramètres!$C$88-E27))</f>
        <v>0</v>
      </c>
      <c r="D28" s="23" t="n">
        <f aca="false">D27*(1+Paramètres!$C$85)+C28</f>
        <v>0</v>
      </c>
      <c r="E28" s="23" t="n">
        <f aca="false">E27+C28</f>
        <v>0</v>
      </c>
      <c r="F28" s="23" t="n">
        <f aca="false">Calcul!$C$34-C28</f>
        <v>19803.7045633336</v>
      </c>
      <c r="G28" s="23" t="n">
        <f aca="false">G27*(1+Paramètres!$C$85-Paramètres!$C$86*Paramètres!$C$81)+F28</f>
        <v>975972.116233704</v>
      </c>
      <c r="H28" s="23" t="n">
        <f aca="false">H27+F28+G27*Paramètres!$C$86*(1-Paramètres!$C$81)</f>
        <v>567554.891440051</v>
      </c>
      <c r="I28" s="23" t="n">
        <f aca="false">MAX(0,MIN(Calcul!$C$65,Paramètres!$C$88-K27))</f>
        <v>0</v>
      </c>
      <c r="J28" s="23" t="n">
        <f aca="false">J27*(1+Paramètres!$C$85)+I28</f>
        <v>0</v>
      </c>
      <c r="K28" s="23" t="n">
        <f aca="false">K27+I28</f>
        <v>0</v>
      </c>
      <c r="L28" s="23" t="n">
        <f aca="false">Calcul!$C$65-I28</f>
        <v>0</v>
      </c>
      <c r="M28" s="23" t="n">
        <f aca="false">M27*(1+Paramètres!$C$85-Paramètres!$C$86*Paramètres!$C$81)+L28</f>
        <v>0</v>
      </c>
      <c r="N28" s="23" t="n">
        <f aca="false">N27+L28+M27*Paramètres!$C$86*(1-Paramètres!$C$81)</f>
        <v>0</v>
      </c>
      <c r="O28" s="23" t="n">
        <f aca="false">Calcul!$C$66</f>
        <v>27945.4097494057</v>
      </c>
      <c r="P28" s="23" t="n">
        <f aca="false">P27*(1+Paramètres!$C$85)-((MIN(MAX(0,MAX(0,Calcul!$C$59)+Paramètres!$C$86*P27),Paramètres!$C$78)*Paramètres!$C$79+MAX(0,MAX(0,Calcul!$C$59)+Paramètres!$C$86*P27-Paramètres!$C$78)*Paramètres!$C$80)-(MIN(MAX(0,MAX(0,Calcul!$C$59)),Paramètres!$C$78)*Paramètres!$C$79+MAX(0,MAX(0,Calcul!$C$59)-Paramètres!$C$78)*Paramètres!$C$80))+O28</f>
        <v>1415730.03440349</v>
      </c>
      <c r="Q28" s="23" t="n">
        <f aca="false">Q27+O28+Paramètres!$C$86*P27-((MIN(MAX(0,MAX(0,Calcul!$C$59)+Paramètres!$C$86*P27),Paramètres!$C$78)*Paramètres!$C$79+MAX(0,MAX(0,Calcul!$C$59)+Paramètres!$C$86*P27-Paramètres!$C$78)*Paramètres!$C$80)-(MIN(MAX(0,MAX(0,Calcul!$C$59)),Paramètres!$C$78)*Paramètres!$C$79+MAX(0,MAX(0,Calcul!$C$59)-Paramètres!$C$78)*Paramètres!$C$80))</f>
        <v>827527.190762833</v>
      </c>
    </row>
    <row r="29" customFormat="false" ht="15" hidden="false" customHeight="true" outlineLevel="0" collapsed="false">
      <c r="B29" s="1" t="n">
        <v>24</v>
      </c>
      <c r="C29" s="23" t="n">
        <f aca="false">MAX(0,MIN(Calcul!$C$34,Paramètres!$C$88-E28))</f>
        <v>0</v>
      </c>
      <c r="D29" s="23" t="n">
        <f aca="false">D28*(1+Paramètres!$C$85)+C29</f>
        <v>0</v>
      </c>
      <c r="E29" s="23" t="n">
        <f aca="false">E28+C29</f>
        <v>0</v>
      </c>
      <c r="F29" s="23" t="n">
        <f aca="false">Calcul!$C$34-C29</f>
        <v>19803.7045633336</v>
      </c>
      <c r="G29" s="23" t="n">
        <f aca="false">G28*(1+Paramètres!$C$85-Paramètres!$C$86*Paramètres!$C$81)+F29</f>
        <v>1057964.76404345</v>
      </c>
      <c r="H29" s="23" t="n">
        <f aca="false">H28+F29+G28*Paramètres!$C$86*(1-Paramètres!$C$81)</f>
        <v>600748.933438111</v>
      </c>
      <c r="I29" s="23" t="n">
        <f aca="false">MAX(0,MIN(Calcul!$C$65,Paramètres!$C$88-K28))</f>
        <v>0</v>
      </c>
      <c r="J29" s="23" t="n">
        <f aca="false">J28*(1+Paramètres!$C$85)+I29</f>
        <v>0</v>
      </c>
      <c r="K29" s="23" t="n">
        <f aca="false">K28+I29</f>
        <v>0</v>
      </c>
      <c r="L29" s="23" t="n">
        <f aca="false">Calcul!$C$65-I29</f>
        <v>0</v>
      </c>
      <c r="M29" s="23" t="n">
        <f aca="false">M28*(1+Paramètres!$C$85-Paramètres!$C$86*Paramètres!$C$81)+L29</f>
        <v>0</v>
      </c>
      <c r="N29" s="23" t="n">
        <f aca="false">N28+L29+M28*Paramètres!$C$86*(1-Paramètres!$C$81)</f>
        <v>0</v>
      </c>
      <c r="O29" s="23" t="n">
        <f aca="false">Calcul!$C$66</f>
        <v>27945.4097494057</v>
      </c>
      <c r="P29" s="23" t="n">
        <f aca="false">P28*(1+Paramètres!$C$85)-((MIN(MAX(0,MAX(0,Calcul!$C$59)+Paramètres!$C$86*P28),Paramètres!$C$78)*Paramètres!$C$79+MAX(0,MAX(0,Calcul!$C$59)+Paramètres!$C$86*P28-Paramètres!$C$78)*Paramètres!$C$80)-(MIN(MAX(0,MAX(0,Calcul!$C$59)),Paramètres!$C$78)*Paramètres!$C$79+MAX(0,MAX(0,Calcul!$C$59)-Paramètres!$C$78)*Paramètres!$C$80))+O29</f>
        <v>1536135.89638912</v>
      </c>
      <c r="Q29" s="23" t="n">
        <f aca="false">Q28+O29+Paramètres!$C$86*P28-((MIN(MAX(0,MAX(0,Calcul!$C$59)+Paramètres!$C$86*P28),Paramètres!$C$78)*Paramètres!$C$79+MAX(0,MAX(0,Calcul!$C$59)+Paramètres!$C$86*P28-Paramètres!$C$78)*Paramètres!$C$80)-(MIN(MAX(0,MAX(0,Calcul!$C$59)),Paramètres!$C$78)*Paramètres!$C$79+MAX(0,MAX(0,Calcul!$C$59)-Paramètres!$C$78)*Paramètres!$C$80))</f>
        <v>877146.551028292</v>
      </c>
    </row>
    <row r="30" customFormat="false" ht="15" hidden="false" customHeight="true" outlineLevel="0" collapsed="false">
      <c r="B30" s="1" t="n">
        <v>25</v>
      </c>
      <c r="C30" s="23" t="n">
        <f aca="false">MAX(0,MIN(Calcul!$C$34,Paramètres!$C$88-E29))</f>
        <v>0</v>
      </c>
      <c r="D30" s="23" t="n">
        <f aca="false">D29*(1+Paramètres!$C$85)+C30</f>
        <v>0</v>
      </c>
      <c r="E30" s="23" t="n">
        <f aca="false">E29+C30</f>
        <v>0</v>
      </c>
      <c r="F30" s="23" t="n">
        <f aca="false">Calcul!$C$34-C30</f>
        <v>19803.7045633336</v>
      </c>
      <c r="G30" s="23" t="n">
        <f aca="false">G29*(1+Paramètres!$C$85-Paramètres!$C$86*Paramètres!$C$81)+F30</f>
        <v>1145181.98337163</v>
      </c>
      <c r="H30" s="23" t="n">
        <f aca="false">H29+F30+G29*Paramètres!$C$86*(1-Paramètres!$C$81)</f>
        <v>635067.914564121</v>
      </c>
      <c r="I30" s="23" t="n">
        <f aca="false">MAX(0,MIN(Calcul!$C$65,Paramètres!$C$88-K29))</f>
        <v>0</v>
      </c>
      <c r="J30" s="23" t="n">
        <f aca="false">J29*(1+Paramètres!$C$85)+I30</f>
        <v>0</v>
      </c>
      <c r="K30" s="23" t="n">
        <f aca="false">K29+I30</f>
        <v>0</v>
      </c>
      <c r="L30" s="23" t="n">
        <f aca="false">Calcul!$C$65-I30</f>
        <v>0</v>
      </c>
      <c r="M30" s="23" t="n">
        <f aca="false">M29*(1+Paramètres!$C$85-Paramètres!$C$86*Paramètres!$C$81)+L30</f>
        <v>0</v>
      </c>
      <c r="N30" s="23" t="n">
        <f aca="false">N29+L30+M29*Paramètres!$C$86*(1-Paramètres!$C$81)</f>
        <v>0</v>
      </c>
      <c r="O30" s="23" t="n">
        <f aca="false">Calcul!$C$66</f>
        <v>27945.4097494057</v>
      </c>
      <c r="P30" s="23" t="n">
        <f aca="false">P29*(1+Paramètres!$C$85)-((MIN(MAX(0,MAX(0,Calcul!$C$59)+Paramètres!$C$86*P29),Paramètres!$C$78)*Paramètres!$C$79+MAX(0,MAX(0,Calcul!$C$59)+Paramètres!$C$86*P29-Paramètres!$C$78)*Paramètres!$C$80)-(MIN(MAX(0,MAX(0,Calcul!$C$59)),Paramètres!$C$78)*Paramètres!$C$79+MAX(0,MAX(0,Calcul!$C$59)-Paramètres!$C$78)*Paramètres!$C$80))+O30</f>
        <v>1664368.13940382</v>
      </c>
      <c r="Q30" s="23" t="n">
        <f aca="false">Q29+O30+Paramètres!$C$86*P29-((MIN(MAX(0,MAX(0,Calcul!$C$59)+Paramètres!$C$86*P29),Paramètres!$C$78)*Paramètres!$C$79+MAX(0,MAX(0,Calcul!$C$59)+Paramètres!$C$86*P29-Paramètres!$C$78)*Paramètres!$C$80)-(MIN(MAX(0,MAX(0,Calcul!$C$59)),Paramètres!$C$78)*Paramètres!$C$79+MAX(0,MAX(0,Calcul!$C$59)-Paramètres!$C$78)*Paramètres!$C$80))</f>
        <v>928571.999223534</v>
      </c>
    </row>
    <row r="31" customFormat="false" ht="15" hidden="false" customHeight="true" outlineLevel="0" collapsed="false">
      <c r="B31" s="1" t="n">
        <v>26</v>
      </c>
      <c r="C31" s="23" t="n">
        <f aca="false">MAX(0,MIN(Calcul!$C$34,Paramètres!$C$88-E30))</f>
        <v>0</v>
      </c>
      <c r="D31" s="23" t="n">
        <f aca="false">D30*(1+Paramètres!$C$85)+C31</f>
        <v>0</v>
      </c>
      <c r="E31" s="23" t="n">
        <f aca="false">E30+C31</f>
        <v>0</v>
      </c>
      <c r="F31" s="23" t="n">
        <f aca="false">Calcul!$C$34-C31</f>
        <v>19803.7045633336</v>
      </c>
      <c r="G31" s="23" t="n">
        <f aca="false">G30*(1+Paramètres!$C$85-Paramètres!$C$86*Paramètres!$C$81)+F31</f>
        <v>1237956.68391541</v>
      </c>
      <c r="H31" s="23" t="n">
        <f aca="false">H30+F31+G30*Paramètres!$C$86*(1-Paramètres!$C$81)</f>
        <v>670583.515939314</v>
      </c>
      <c r="I31" s="23" t="n">
        <f aca="false">MAX(0,MIN(Calcul!$C$65,Paramètres!$C$88-K30))</f>
        <v>0</v>
      </c>
      <c r="J31" s="23" t="n">
        <f aca="false">J30*(1+Paramètres!$C$85)+I31</f>
        <v>0</v>
      </c>
      <c r="K31" s="23" t="n">
        <f aca="false">K30+I31</f>
        <v>0</v>
      </c>
      <c r="L31" s="23" t="n">
        <f aca="false">Calcul!$C$65-I31</f>
        <v>0</v>
      </c>
      <c r="M31" s="23" t="n">
        <f aca="false">M30*(1+Paramètres!$C$85-Paramètres!$C$86*Paramètres!$C$81)+L31</f>
        <v>0</v>
      </c>
      <c r="N31" s="23" t="n">
        <f aca="false">N30+L31+M30*Paramètres!$C$86*(1-Paramètres!$C$81)</f>
        <v>0</v>
      </c>
      <c r="O31" s="23" t="n">
        <f aca="false">Calcul!$C$66</f>
        <v>27945.4097494057</v>
      </c>
      <c r="P31" s="23" t="n">
        <f aca="false">P30*(1+Paramètres!$C$85)-((MIN(MAX(0,MAX(0,Calcul!$C$59)+Paramètres!$C$86*P30),Paramètres!$C$78)*Paramètres!$C$79+MAX(0,MAX(0,Calcul!$C$59)+Paramètres!$C$86*P30-Paramètres!$C$78)*Paramètres!$C$80)-(MIN(MAX(0,MAX(0,Calcul!$C$59)),Paramètres!$C$78)*Paramètres!$C$79+MAX(0,MAX(0,Calcul!$C$59)-Paramètres!$C$78)*Paramètres!$C$80))+O31</f>
        <v>1800935.47821447</v>
      </c>
      <c r="Q31" s="23" t="n">
        <f aca="false">Q30+O31+Paramètres!$C$86*P30-((MIN(MAX(0,MAX(0,Calcul!$C$59)+Paramètres!$C$86*P30),Paramètres!$C$78)*Paramètres!$C$79+MAX(0,MAX(0,Calcul!$C$59)+Paramètres!$C$86*P30-Paramètres!$C$78)*Paramètres!$C$80)-(MIN(MAX(0,MAX(0,Calcul!$C$59)),Paramètres!$C$78)*Paramètres!$C$79+MAX(0,MAX(0,Calcul!$C$59)-Paramètres!$C$78)*Paramètres!$C$80))</f>
        <v>981920.931063997</v>
      </c>
    </row>
    <row r="32" customFormat="false" ht="15" hidden="false" customHeight="true" outlineLevel="0" collapsed="false">
      <c r="B32" s="1" t="n">
        <v>27</v>
      </c>
      <c r="C32" s="23" t="n">
        <f aca="false">MAX(0,MIN(Calcul!$C$34,Paramètres!$C$88-E31))</f>
        <v>0</v>
      </c>
      <c r="D32" s="23" t="n">
        <f aca="false">D31*(1+Paramètres!$C$85)+C32</f>
        <v>0</v>
      </c>
      <c r="E32" s="23" t="n">
        <f aca="false">E31+C32</f>
        <v>0</v>
      </c>
      <c r="F32" s="23" t="n">
        <f aca="false">Calcul!$C$34-C32</f>
        <v>19803.7045633336</v>
      </c>
      <c r="G32" s="23" t="n">
        <f aca="false">G31*(1+Paramètres!$C$85-Paramètres!$C$86*Paramètres!$C$81)+F32</f>
        <v>1336642.98837783</v>
      </c>
      <c r="H32" s="23" t="n">
        <f aca="false">H31+F32+G31*Paramètres!$C$86*(1-Paramètres!$C$81)</f>
        <v>707371.986205966</v>
      </c>
      <c r="I32" s="23" t="n">
        <f aca="false">MAX(0,MIN(Calcul!$C$65,Paramètres!$C$88-K31))</f>
        <v>0</v>
      </c>
      <c r="J32" s="23" t="n">
        <f aca="false">J31*(1+Paramètres!$C$85)+I32</f>
        <v>0</v>
      </c>
      <c r="K32" s="23" t="n">
        <f aca="false">K31+I32</f>
        <v>0</v>
      </c>
      <c r="L32" s="23" t="n">
        <f aca="false">Calcul!$C$65-I32</f>
        <v>0</v>
      </c>
      <c r="M32" s="23" t="n">
        <f aca="false">M31*(1+Paramètres!$C$85-Paramètres!$C$86*Paramètres!$C$81)+L32</f>
        <v>0</v>
      </c>
      <c r="N32" s="23" t="n">
        <f aca="false">N31+L32+M31*Paramètres!$C$86*(1-Paramètres!$C$81)</f>
        <v>0</v>
      </c>
      <c r="O32" s="23" t="n">
        <f aca="false">Calcul!$C$66</f>
        <v>27945.4097494057</v>
      </c>
      <c r="P32" s="23" t="n">
        <f aca="false">P31*(1+Paramètres!$C$85)-((MIN(MAX(0,MAX(0,Calcul!$C$59)+Paramètres!$C$86*P31),Paramètres!$C$78)*Paramètres!$C$79+MAX(0,MAX(0,Calcul!$C$59)+Paramètres!$C$86*P31-Paramètres!$C$78)*Paramètres!$C$80)-(MIN(MAX(0,MAX(0,Calcul!$C$59)),Paramètres!$C$78)*Paramètres!$C$79+MAX(0,MAX(0,Calcul!$C$59)-Paramètres!$C$78)*Paramètres!$C$80))+O32</f>
        <v>1946379.69404782</v>
      </c>
      <c r="Q32" s="23" t="n">
        <f aca="false">Q31+O32+Paramètres!$C$86*P31-((MIN(MAX(0,MAX(0,Calcul!$C$59)+Paramètres!$C$86*P31),Paramètres!$C$78)*Paramètres!$C$79+MAX(0,MAX(0,Calcul!$C$59)+Paramètres!$C$86*P31-Paramètres!$C$78)*Paramètres!$C$80)-(MIN(MAX(0,MAX(0,Calcul!$C$59)),Paramètres!$C$78)*Paramètres!$C$79+MAX(0,MAX(0,Calcul!$C$59)-Paramètres!$C$78)*Paramètres!$C$80))</f>
        <v>1037318.37298662</v>
      </c>
    </row>
    <row r="33" customFormat="false" ht="15" hidden="false" customHeight="true" outlineLevel="0" collapsed="false">
      <c r="B33" s="1" t="n">
        <v>28</v>
      </c>
      <c r="C33" s="23" t="n">
        <f aca="false">MAX(0,MIN(Calcul!$C$34,Paramètres!$C$88-E32))</f>
        <v>0</v>
      </c>
      <c r="D33" s="23" t="n">
        <f aca="false">D32*(1+Paramètres!$C$85)+C33</f>
        <v>0</v>
      </c>
      <c r="E33" s="23" t="n">
        <f aca="false">E32+C33</f>
        <v>0</v>
      </c>
      <c r="F33" s="23" t="n">
        <f aca="false">Calcul!$C$34-C33</f>
        <v>19803.7045633336</v>
      </c>
      <c r="G33" s="23" t="n">
        <f aca="false">G32*(1+Paramètres!$C$85-Paramètres!$C$86*Paramètres!$C$81)+F33</f>
        <v>1441617.5841606</v>
      </c>
      <c r="H33" s="23" t="n">
        <f aca="false">H32+F33+G32*Paramètres!$C$86*(1-Paramètres!$C$81)</f>
        <v>745514.432569844</v>
      </c>
      <c r="I33" s="23" t="n">
        <f aca="false">MAX(0,MIN(Calcul!$C$65,Paramètres!$C$88-K32))</f>
        <v>0</v>
      </c>
      <c r="J33" s="23" t="n">
        <f aca="false">J32*(1+Paramètres!$C$85)+I33</f>
        <v>0</v>
      </c>
      <c r="K33" s="23" t="n">
        <f aca="false">K32+I33</f>
        <v>0</v>
      </c>
      <c r="L33" s="23" t="n">
        <f aca="false">Calcul!$C$65-I33</f>
        <v>0</v>
      </c>
      <c r="M33" s="23" t="n">
        <f aca="false">M32*(1+Paramètres!$C$85-Paramètres!$C$86*Paramètres!$C$81)+L33</f>
        <v>0</v>
      </c>
      <c r="N33" s="23" t="n">
        <f aca="false">N32+L33+M32*Paramètres!$C$86*(1-Paramètres!$C$81)</f>
        <v>0</v>
      </c>
      <c r="O33" s="23" t="n">
        <f aca="false">Calcul!$C$66</f>
        <v>27945.4097494057</v>
      </c>
      <c r="P33" s="23" t="n">
        <f aca="false">P32*(1+Paramètres!$C$85)-((MIN(MAX(0,MAX(0,Calcul!$C$59)+Paramètres!$C$86*P32),Paramètres!$C$78)*Paramètres!$C$79+MAX(0,MAX(0,Calcul!$C$59)+Paramètres!$C$86*P32-Paramètres!$C$78)*Paramètres!$C$80)-(MIN(MAX(0,MAX(0,Calcul!$C$59)),Paramètres!$C$78)*Paramètres!$C$79+MAX(0,MAX(0,Calcul!$C$59)-Paramètres!$C$78)*Paramètres!$C$80))+O33</f>
        <v>2101277.78391034</v>
      </c>
      <c r="Q33" s="23" t="n">
        <f aca="false">Q32+O33+Paramètres!$C$86*P32-((MIN(MAX(0,MAX(0,Calcul!$C$59)+Paramètres!$C$86*P32),Paramètres!$C$78)*Paramètres!$C$79+MAX(0,MAX(0,Calcul!$C$59)+Paramètres!$C$86*P32-Paramètres!$C$78)*Paramètres!$C$80)-(MIN(MAX(0,MAX(0,Calcul!$C$59)),Paramètres!$C$78)*Paramètres!$C$79+MAX(0,MAX(0,Calcul!$C$59)-Paramètres!$C$78)*Paramètres!$C$80))</f>
        <v>1094897.47814674</v>
      </c>
    </row>
    <row r="34" customFormat="false" ht="15" hidden="false" customHeight="true" outlineLevel="0" collapsed="false">
      <c r="B34" s="1" t="n">
        <v>29</v>
      </c>
      <c r="C34" s="23" t="n">
        <f aca="false">MAX(0,MIN(Calcul!$C$34,Paramètres!$C$88-E33))</f>
        <v>0</v>
      </c>
      <c r="D34" s="23" t="n">
        <f aca="false">D33*(1+Paramètres!$C$85)+C34</f>
        <v>0</v>
      </c>
      <c r="E34" s="23" t="n">
        <f aca="false">E33+C34</f>
        <v>0</v>
      </c>
      <c r="F34" s="23" t="n">
        <f aca="false">Calcul!$C$34-C34</f>
        <v>19803.7045633336</v>
      </c>
      <c r="G34" s="23" t="n">
        <f aca="false">G33*(1+Paramètres!$C$85-Paramètres!$C$86*Paramètres!$C$81)+F34</f>
        <v>1553281.16118664</v>
      </c>
      <c r="H34" s="23" t="n">
        <f aca="false">H33+F34+G33*Paramètres!$C$86*(1-Paramètres!$C$81)</f>
        <v>785097.130387861</v>
      </c>
      <c r="I34" s="23" t="n">
        <f aca="false">MAX(0,MIN(Calcul!$C$65,Paramètres!$C$88-K33))</f>
        <v>0</v>
      </c>
      <c r="J34" s="23" t="n">
        <f aca="false">J33*(1+Paramètres!$C$85)+I34</f>
        <v>0</v>
      </c>
      <c r="K34" s="23" t="n">
        <f aca="false">K33+I34</f>
        <v>0</v>
      </c>
      <c r="L34" s="23" t="n">
        <f aca="false">Calcul!$C$65-I34</f>
        <v>0</v>
      </c>
      <c r="M34" s="23" t="n">
        <f aca="false">M33*(1+Paramètres!$C$85-Paramètres!$C$86*Paramètres!$C$81)+L34</f>
        <v>0</v>
      </c>
      <c r="N34" s="23" t="n">
        <f aca="false">N33+L34+M33*Paramètres!$C$86*(1-Paramètres!$C$81)</f>
        <v>0</v>
      </c>
      <c r="O34" s="23" t="n">
        <f aca="false">Calcul!$C$66</f>
        <v>27945.4097494057</v>
      </c>
      <c r="P34" s="23" t="n">
        <f aca="false">P33*(1+Paramètres!$C$85)-((MIN(MAX(0,MAX(0,Calcul!$C$59)+Paramètres!$C$86*P33),Paramètres!$C$78)*Paramètres!$C$79+MAX(0,MAX(0,Calcul!$C$59)+Paramètres!$C$86*P33-Paramètres!$C$78)*Paramètres!$C$80)-(MIN(MAX(0,MAX(0,Calcul!$C$59)),Paramètres!$C$78)*Paramètres!$C$79+MAX(0,MAX(0,Calcul!$C$59)-Paramètres!$C$78)*Paramètres!$C$80))+O34</f>
        <v>2266244.24961391</v>
      </c>
      <c r="Q34" s="23" t="n">
        <f aca="false">Q33+O34+Paramètres!$C$86*P33-((MIN(MAX(0,MAX(0,Calcul!$C$59)+Paramètres!$C$86*P33),Paramètres!$C$78)*Paramètres!$C$79+MAX(0,MAX(0,Calcul!$C$59)+Paramètres!$C$86*P33-Paramètres!$C$78)*Paramètres!$C$80)-(MIN(MAX(0,MAX(0,Calcul!$C$59)),Paramètres!$C$78)*Paramètres!$C$79+MAX(0,MAX(0,Calcul!$C$59)-Paramètres!$C$78)*Paramètres!$C$80))</f>
        <v>1154800.0546548</v>
      </c>
    </row>
    <row r="35" customFormat="false" ht="15" hidden="false" customHeight="true" outlineLevel="0" collapsed="false">
      <c r="B35" s="1" t="n">
        <v>30</v>
      </c>
      <c r="C35" s="23" t="n">
        <f aca="false">MAX(0,MIN(Calcul!$C$34,Paramètres!$C$88-E34))</f>
        <v>0</v>
      </c>
      <c r="D35" s="23" t="n">
        <f aca="false">D34*(1+Paramètres!$C$85)+C35</f>
        <v>0</v>
      </c>
      <c r="E35" s="23" t="n">
        <f aca="false">E34+C35</f>
        <v>0</v>
      </c>
      <c r="F35" s="23" t="n">
        <f aca="false">Calcul!$C$34-C35</f>
        <v>19803.7045633336</v>
      </c>
      <c r="G35" s="23" t="n">
        <f aca="false">G34*(1+Paramètres!$C$85-Paramètres!$C$86*Paramètres!$C$81)+F35</f>
        <v>1672059.94134079</v>
      </c>
      <c r="H35" s="23" t="n">
        <f aca="false">H34+F35+G34*Paramètres!$C$86*(1-Paramètres!$C$81)</f>
        <v>826211.852482676</v>
      </c>
      <c r="I35" s="23" t="n">
        <f aca="false">MAX(0,MIN(Calcul!$C$65,Paramètres!$C$88-K34))</f>
        <v>0</v>
      </c>
      <c r="J35" s="23" t="n">
        <f aca="false">J34*(1+Paramètres!$C$85)+I35</f>
        <v>0</v>
      </c>
      <c r="K35" s="23" t="n">
        <f aca="false">K34+I35</f>
        <v>0</v>
      </c>
      <c r="L35" s="23" t="n">
        <f aca="false">Calcul!$C$65-I35</f>
        <v>0</v>
      </c>
      <c r="M35" s="23" t="n">
        <f aca="false">M34*(1+Paramètres!$C$85-Paramètres!$C$86*Paramètres!$C$81)+L35</f>
        <v>0</v>
      </c>
      <c r="N35" s="23" t="n">
        <f aca="false">N34+L35+M34*Paramètres!$C$86*(1-Paramètres!$C$81)</f>
        <v>0</v>
      </c>
      <c r="O35" s="23" t="n">
        <f aca="false">Calcul!$C$66</f>
        <v>27945.4097494057</v>
      </c>
      <c r="P35" s="23" t="n">
        <f aca="false">P34*(1+Paramètres!$C$85)-((MIN(MAX(0,MAX(0,Calcul!$C$59)+Paramètres!$C$86*P34),Paramètres!$C$78)*Paramètres!$C$79+MAX(0,MAX(0,Calcul!$C$59)+Paramètres!$C$86*P34-Paramètres!$C$78)*Paramètres!$C$80)-(MIN(MAX(0,MAX(0,Calcul!$C$59)),Paramètres!$C$78)*Paramètres!$C$79+MAX(0,MAX(0,Calcul!$C$59)-Paramètres!$C$78)*Paramètres!$C$80))+O35</f>
        <v>2441933.53558822</v>
      </c>
      <c r="Q35" s="23" t="n">
        <f aca="false">Q34+O35+Paramètres!$C$86*P34-((MIN(MAX(0,MAX(0,Calcul!$C$59)+Paramètres!$C$86*P34),Paramètres!$C$78)*Paramètres!$C$79+MAX(0,MAX(0,Calcul!$C$59)+Paramètres!$C$86*P34-Paramètres!$C$78)*Paramètres!$C$80)-(MIN(MAX(0,MAX(0,Calcul!$C$59)),Paramètres!$C$78)*Paramètres!$C$79+MAX(0,MAX(0,Calcul!$C$59)-Paramètres!$C$78)*Paramètres!$C$80))</f>
        <v>1217177.12814842</v>
      </c>
    </row>
    <row r="36" customFormat="false" ht="15" hidden="false" customHeight="true" outlineLevel="0" collapsed="false">
      <c r="B36" s="1" t="n">
        <v>31</v>
      </c>
      <c r="C36" s="23" t="n">
        <f aca="false">MAX(0,MIN(Calcul!$C$34,Paramètres!$C$88-E35))</f>
        <v>0</v>
      </c>
      <c r="D36" s="23" t="n">
        <f aca="false">D35*(1+Paramètres!$C$85)+C36</f>
        <v>0</v>
      </c>
      <c r="E36" s="23" t="n">
        <f aca="false">E35+C36</f>
        <v>0</v>
      </c>
      <c r="F36" s="23" t="n">
        <f aca="false">Calcul!$C$34-C36</f>
        <v>19803.7045633336</v>
      </c>
      <c r="G36" s="23" t="n">
        <f aca="false">G35*(1+Paramètres!$C$85-Paramètres!$C$86*Paramètres!$C$81)+F36</f>
        <v>1798407.30536636</v>
      </c>
      <c r="H36" s="23" t="n">
        <f aca="false">H35+F36+G35*Paramètres!$C$86*(1-Paramètres!$C$81)</f>
        <v>868956.219441205</v>
      </c>
      <c r="I36" s="23" t="n">
        <f aca="false">MAX(0,MIN(Calcul!$C$65,Paramètres!$C$88-K35))</f>
        <v>0</v>
      </c>
      <c r="J36" s="23" t="n">
        <f aca="false">J35*(1+Paramètres!$C$85)+I36</f>
        <v>0</v>
      </c>
      <c r="K36" s="23" t="n">
        <f aca="false">K35+I36</f>
        <v>0</v>
      </c>
      <c r="L36" s="23" t="n">
        <f aca="false">Calcul!$C$65-I36</f>
        <v>0</v>
      </c>
      <c r="M36" s="23" t="n">
        <f aca="false">M35*(1+Paramètres!$C$85-Paramètres!$C$86*Paramètres!$C$81)+L36</f>
        <v>0</v>
      </c>
      <c r="N36" s="23" t="n">
        <f aca="false">N35+L36+M35*Paramètres!$C$86*(1-Paramètres!$C$81)</f>
        <v>0</v>
      </c>
      <c r="O36" s="23" t="n">
        <f aca="false">Calcul!$C$66</f>
        <v>27945.4097494057</v>
      </c>
      <c r="P36" s="23" t="n">
        <f aca="false">P35*(1+Paramètres!$C$85)-((MIN(MAX(0,MAX(0,Calcul!$C$59)+Paramètres!$C$86*P35),Paramètres!$C$78)*Paramètres!$C$79+MAX(0,MAX(0,Calcul!$C$59)+Paramètres!$C$86*P35-Paramètres!$C$78)*Paramètres!$C$80)-(MIN(MAX(0,MAX(0,Calcul!$C$59)),Paramètres!$C$78)*Paramètres!$C$79+MAX(0,MAX(0,Calcul!$C$59)-Paramètres!$C$78)*Paramètres!$C$80))+O36</f>
        <v>2629042.62515086</v>
      </c>
      <c r="Q36" s="23" t="n">
        <f aca="false">Q35+O36+Paramètres!$C$86*P35-((MIN(MAX(0,MAX(0,Calcul!$C$59)+Paramètres!$C$86*P35),Paramètres!$C$78)*Paramètres!$C$79+MAX(0,MAX(0,Calcul!$C$59)+Paramètres!$C$86*P35-Paramètres!$C$78)*Paramètres!$C$80)-(MIN(MAX(0,MAX(0,Calcul!$C$59)),Paramètres!$C$78)*Paramètres!$C$79+MAX(0,MAX(0,Calcul!$C$59)-Paramètres!$C$78)*Paramètres!$C$80))</f>
        <v>1282189.54093165</v>
      </c>
    </row>
    <row r="37" customFormat="false" ht="15" hidden="false" customHeight="true" outlineLevel="0" collapsed="false">
      <c r="B37" s="1" t="n">
        <v>32</v>
      </c>
      <c r="C37" s="23" t="n">
        <f aca="false">MAX(0,MIN(Calcul!$C$34,Paramètres!$C$88-E36))</f>
        <v>0</v>
      </c>
      <c r="D37" s="23" t="n">
        <f aca="false">D36*(1+Paramètres!$C$85)+C37</f>
        <v>0</v>
      </c>
      <c r="E37" s="23" t="n">
        <f aca="false">E36+C37</f>
        <v>0</v>
      </c>
      <c r="F37" s="23" t="n">
        <f aca="false">Calcul!$C$34-C37</f>
        <v>19803.7045633336</v>
      </c>
      <c r="G37" s="23" t="n">
        <f aca="false">G36*(1+Paramètres!$C$85-Paramètres!$C$86*Paramètres!$C$81)+F37</f>
        <v>1932805.52342764</v>
      </c>
      <c r="H37" s="23" t="n">
        <f aca="false">H36+F37+G36*Paramètres!$C$86*(1-Paramètres!$C$81)</f>
        <v>913434.072234165</v>
      </c>
      <c r="I37" s="23" t="n">
        <f aca="false">MAX(0,MIN(Calcul!$C$65,Paramètres!$C$88-K36))</f>
        <v>0</v>
      </c>
      <c r="J37" s="23" t="n">
        <f aca="false">J36*(1+Paramètres!$C$85)+I37</f>
        <v>0</v>
      </c>
      <c r="K37" s="23" t="n">
        <f aca="false">K36+I37</f>
        <v>0</v>
      </c>
      <c r="L37" s="23" t="n">
        <f aca="false">Calcul!$C$65-I37</f>
        <v>0</v>
      </c>
      <c r="M37" s="23" t="n">
        <f aca="false">M36*(1+Paramètres!$C$85-Paramètres!$C$86*Paramètres!$C$81)+L37</f>
        <v>0</v>
      </c>
      <c r="N37" s="23" t="n">
        <f aca="false">N36+L37+M36*Paramètres!$C$86*(1-Paramètres!$C$81)</f>
        <v>0</v>
      </c>
      <c r="O37" s="23" t="n">
        <f aca="false">Calcul!$C$66</f>
        <v>27945.4097494057</v>
      </c>
      <c r="P37" s="23" t="n">
        <f aca="false">P36*(1+Paramètres!$C$85)-((MIN(MAX(0,MAX(0,Calcul!$C$59)+Paramètres!$C$86*P36),Paramètres!$C$78)*Paramètres!$C$79+MAX(0,MAX(0,Calcul!$C$59)+Paramètres!$C$86*P36-Paramètres!$C$78)*Paramètres!$C$80)-(MIN(MAX(0,MAX(0,Calcul!$C$59)),Paramètres!$C$78)*Paramètres!$C$79+MAX(0,MAX(0,Calcul!$C$59)-Paramètres!$C$78)*Paramètres!$C$80))+O37</f>
        <v>2828313.80553508</v>
      </c>
      <c r="Q37" s="23" t="n">
        <f aca="false">Q36+O37+Paramètres!$C$86*P36-((MIN(MAX(0,MAX(0,Calcul!$C$59)+Paramètres!$C$86*P36),Paramètres!$C$78)*Paramètres!$C$79+MAX(0,MAX(0,Calcul!$C$59)+Paramètres!$C$86*P36-Paramètres!$C$78)*Paramètres!$C$80)-(MIN(MAX(0,MAX(0,Calcul!$C$59)),Paramètres!$C$78)*Paramètres!$C$79+MAX(0,MAX(0,Calcul!$C$59)-Paramètres!$C$78)*Paramètres!$C$80))</f>
        <v>1350008.59005832</v>
      </c>
    </row>
    <row r="38" customFormat="false" ht="15" hidden="false" customHeight="true" outlineLevel="0" collapsed="false">
      <c r="B38" s="1" t="n">
        <v>33</v>
      </c>
      <c r="C38" s="23" t="n">
        <f aca="false">MAX(0,MIN(Calcul!$C$34,Paramètres!$C$88-E37))</f>
        <v>0</v>
      </c>
      <c r="D38" s="23" t="n">
        <f aca="false">D37*(1+Paramètres!$C$85)+C38</f>
        <v>0</v>
      </c>
      <c r="E38" s="23" t="n">
        <f aca="false">E37+C38</f>
        <v>0</v>
      </c>
      <c r="F38" s="23" t="n">
        <f aca="false">Calcul!$C$34-C38</f>
        <v>19803.7045633336</v>
      </c>
      <c r="G38" s="23" t="n">
        <f aca="false">G37*(1+Paramètres!$C$85-Paramètres!$C$86*Paramètres!$C$81)+F38</f>
        <v>2075767.59594378</v>
      </c>
      <c r="H38" s="23" t="n">
        <f aca="false">H37+F38+G37*Paramètres!$C$86*(1-Paramètres!$C$81)</f>
        <v>959755.868578926</v>
      </c>
      <c r="I38" s="23" t="n">
        <f aca="false">MAX(0,MIN(Calcul!$C$65,Paramètres!$C$88-K37))</f>
        <v>0</v>
      </c>
      <c r="J38" s="23" t="n">
        <f aca="false">J37*(1+Paramètres!$C$85)+I38</f>
        <v>0</v>
      </c>
      <c r="K38" s="23" t="n">
        <f aca="false">K37+I38</f>
        <v>0</v>
      </c>
      <c r="L38" s="23" t="n">
        <f aca="false">Calcul!$C$65-I38</f>
        <v>0</v>
      </c>
      <c r="M38" s="23" t="n">
        <f aca="false">M37*(1+Paramètres!$C$85-Paramètres!$C$86*Paramètres!$C$81)+L38</f>
        <v>0</v>
      </c>
      <c r="N38" s="23" t="n">
        <f aca="false">N37+L38+M37*Paramètres!$C$86*(1-Paramètres!$C$81)</f>
        <v>0</v>
      </c>
      <c r="O38" s="23" t="n">
        <f aca="false">Calcul!$C$66</f>
        <v>27945.4097494057</v>
      </c>
      <c r="P38" s="23" t="n">
        <f aca="false">P37*(1+Paramètres!$C$85)-((MIN(MAX(0,MAX(0,Calcul!$C$59)+Paramètres!$C$86*P37),Paramètres!$C$78)*Paramètres!$C$79+MAX(0,MAX(0,Calcul!$C$59)+Paramètres!$C$86*P37-Paramètres!$C$78)*Paramètres!$C$80)-(MIN(MAX(0,MAX(0,Calcul!$C$59)),Paramètres!$C$78)*Paramètres!$C$79+MAX(0,MAX(0,Calcul!$C$59)-Paramètres!$C$78)*Paramètres!$C$80))+O38</f>
        <v>3040537.61264426</v>
      </c>
      <c r="Q38" s="23" t="n">
        <f aca="false">Q37+O38+Paramètres!$C$86*P37-((MIN(MAX(0,MAX(0,Calcul!$C$59)+Paramètres!$C$86*P37),Paramètres!$C$78)*Paramètres!$C$79+MAX(0,MAX(0,Calcul!$C$59)+Paramètres!$C$86*P37-Paramètres!$C$78)*Paramètres!$C$80)-(MIN(MAX(0,MAX(0,Calcul!$C$59)),Paramètres!$C$78)*Paramètres!$C$79+MAX(0,MAX(0,Calcul!$C$59)-Paramètres!$C$78)*Paramètres!$C$80))</f>
        <v>1420816.70689075</v>
      </c>
    </row>
    <row r="39" customFormat="false" ht="15" hidden="false" customHeight="true" outlineLevel="0" collapsed="false">
      <c r="B39" s="1" t="n">
        <v>34</v>
      </c>
      <c r="C39" s="23" t="n">
        <f aca="false">MAX(0,MIN(Calcul!$C$34,Paramètres!$C$88-E38))</f>
        <v>0</v>
      </c>
      <c r="D39" s="23" t="n">
        <f aca="false">D38*(1+Paramètres!$C$85)+C39</f>
        <v>0</v>
      </c>
      <c r="E39" s="23" t="n">
        <f aca="false">E38+C39</f>
        <v>0</v>
      </c>
      <c r="F39" s="23" t="n">
        <f aca="false">Calcul!$C$34-C39</f>
        <v>19803.7045633336</v>
      </c>
      <c r="G39" s="23" t="n">
        <f aca="false">G38*(1+Paramètres!$C$85-Paramètres!$C$86*Paramètres!$C$81)+F39</f>
        <v>2227839.21172065</v>
      </c>
      <c r="H39" s="23" t="n">
        <f aca="false">H38+F39+G38*Paramètres!$C$86*(1-Paramètres!$C$81)</f>
        <v>1008039.10455861</v>
      </c>
      <c r="I39" s="23" t="n">
        <f aca="false">MAX(0,MIN(Calcul!$C$65,Paramètres!$C$88-K38))</f>
        <v>0</v>
      </c>
      <c r="J39" s="23" t="n">
        <f aca="false">J38*(1+Paramètres!$C$85)+I39</f>
        <v>0</v>
      </c>
      <c r="K39" s="23" t="n">
        <f aca="false">K38+I39</f>
        <v>0</v>
      </c>
      <c r="L39" s="23" t="n">
        <f aca="false">Calcul!$C$65-I39</f>
        <v>0</v>
      </c>
      <c r="M39" s="23" t="n">
        <f aca="false">M38*(1+Paramètres!$C$85-Paramètres!$C$86*Paramètres!$C$81)+L39</f>
        <v>0</v>
      </c>
      <c r="N39" s="23" t="n">
        <f aca="false">N38+L39+M38*Paramètres!$C$86*(1-Paramètres!$C$81)</f>
        <v>0</v>
      </c>
      <c r="O39" s="23" t="n">
        <f aca="false">Calcul!$C$66</f>
        <v>27945.4097494057</v>
      </c>
      <c r="P39" s="23" t="n">
        <f aca="false">P38*(1+Paramètres!$C$85)-((MIN(MAX(0,MAX(0,Calcul!$C$59)+Paramètres!$C$86*P38),Paramètres!$C$78)*Paramètres!$C$79+MAX(0,MAX(0,Calcul!$C$59)+Paramètres!$C$86*P38-Paramètres!$C$78)*Paramètres!$C$80)-(MIN(MAX(0,MAX(0,Calcul!$C$59)),Paramètres!$C$78)*Paramètres!$C$79+MAX(0,MAX(0,Calcul!$C$59)-Paramètres!$C$78)*Paramètres!$C$80))+O39</f>
        <v>3266555.96721555</v>
      </c>
      <c r="Q39" s="23" t="n">
        <f aca="false">Q38+O39+Paramètres!$C$86*P38-((MIN(MAX(0,MAX(0,Calcul!$C$59)+Paramètres!$C$86*P38),Paramètres!$C$78)*Paramètres!$C$79+MAX(0,MAX(0,Calcul!$C$59)+Paramètres!$C$86*P38-Paramètres!$C$78)*Paramètres!$C$80)-(MIN(MAX(0,MAX(0,Calcul!$C$59)),Paramètres!$C$78)*Paramètres!$C$79+MAX(0,MAX(0,Calcul!$C$59)-Paramètres!$C$78)*Paramètres!$C$80))</f>
        <v>1494808.18082982</v>
      </c>
    </row>
    <row r="40" customFormat="false" ht="15" hidden="false" customHeight="true" outlineLevel="0" collapsed="false">
      <c r="B40" s="1" t="n">
        <v>35</v>
      </c>
      <c r="C40" s="23" t="n">
        <f aca="false">MAX(0,MIN(Calcul!$C$34,Paramètres!$C$88-E39))</f>
        <v>0</v>
      </c>
      <c r="D40" s="23" t="n">
        <f aca="false">D39*(1+Paramètres!$C$85)+C40</f>
        <v>0</v>
      </c>
      <c r="E40" s="23" t="n">
        <f aca="false">E39+C40</f>
        <v>0</v>
      </c>
      <c r="F40" s="23" t="n">
        <f aca="false">Calcul!$C$34-C40</f>
        <v>19803.7045633336</v>
      </c>
      <c r="G40" s="23" t="n">
        <f aca="false">G39*(1+Paramètres!$C$85-Paramètres!$C$86*Paramètres!$C$81)+F40</f>
        <v>2389600.83085483</v>
      </c>
      <c r="H40" s="23" t="n">
        <f aca="false">H39+F40+G39*Paramètres!$C$86*(1-Paramètres!$C$81)</f>
        <v>1058408.76310675</v>
      </c>
      <c r="I40" s="23" t="n">
        <f aca="false">MAX(0,MIN(Calcul!$C$65,Paramètres!$C$88-K39))</f>
        <v>0</v>
      </c>
      <c r="J40" s="23" t="n">
        <f aca="false">J39*(1+Paramètres!$C$85)+I40</f>
        <v>0</v>
      </c>
      <c r="K40" s="23" t="n">
        <f aca="false">K39+I40</f>
        <v>0</v>
      </c>
      <c r="L40" s="23" t="n">
        <f aca="false">Calcul!$C$65-I40</f>
        <v>0</v>
      </c>
      <c r="M40" s="23" t="n">
        <f aca="false">M39*(1+Paramètres!$C$85-Paramètres!$C$86*Paramètres!$C$81)+L40</f>
        <v>0</v>
      </c>
      <c r="N40" s="23" t="n">
        <f aca="false">N39+L40+M39*Paramètres!$C$86*(1-Paramètres!$C$81)</f>
        <v>0</v>
      </c>
      <c r="O40" s="23" t="n">
        <f aca="false">Calcul!$C$66</f>
        <v>27945.4097494057</v>
      </c>
      <c r="P40" s="23" t="n">
        <f aca="false">P39*(1+Paramètres!$C$85)-((MIN(MAX(0,MAX(0,Calcul!$C$59)+Paramètres!$C$86*P39),Paramètres!$C$78)*Paramètres!$C$79+MAX(0,MAX(0,Calcul!$C$59)+Paramètres!$C$86*P39-Paramètres!$C$78)*Paramètres!$C$80)-(MIN(MAX(0,MAX(0,Calcul!$C$59)),Paramètres!$C$78)*Paramètres!$C$79+MAX(0,MAX(0,Calcul!$C$59)-Paramètres!$C$78)*Paramètres!$C$80))+O40</f>
        <v>3507265.51483396</v>
      </c>
      <c r="Q40" s="23" t="n">
        <f aca="false">Q39+O40+Paramètres!$C$86*P39-((MIN(MAX(0,MAX(0,Calcul!$C$59)+Paramètres!$C$86*P39),Paramètres!$C$78)*Paramètres!$C$79+MAX(0,MAX(0,Calcul!$C$59)+Paramètres!$C$86*P39-Paramètres!$C$78)*Paramètres!$C$80)-(MIN(MAX(0,MAX(0,Calcul!$C$59)),Paramètres!$C$78)*Paramètres!$C$79+MAX(0,MAX(0,Calcul!$C$59)-Paramètres!$C$78)*Paramètres!$C$80))</f>
        <v>1572189.93008746</v>
      </c>
    </row>
    <row r="41" customFormat="false" ht="15" hidden="false" customHeight="true" outlineLevel="0" collapsed="false">
      <c r="B41" s="1" t="n">
        <v>36</v>
      </c>
      <c r="C41" s="23" t="n">
        <f aca="false">MAX(0,MIN(Calcul!$C$34,Paramètres!$C$88-E40))</f>
        <v>0</v>
      </c>
      <c r="D41" s="23" t="n">
        <f aca="false">D40*(1+Paramètres!$C$85)+C41</f>
        <v>0</v>
      </c>
      <c r="E41" s="23" t="n">
        <f aca="false">E40+C41</f>
        <v>0</v>
      </c>
      <c r="F41" s="23" t="n">
        <f aca="false">Calcul!$C$34-C41</f>
        <v>19803.7045633336</v>
      </c>
      <c r="G41" s="23" t="n">
        <f aca="false">G40*(1+Paramètres!$C$85-Paramètres!$C$86*Paramètres!$C$81)+F41</f>
        <v>2561669.90036023</v>
      </c>
      <c r="H41" s="23" t="n">
        <f aca="false">H40+F41+G40*Paramètres!$C$86*(1-Paramètres!$C$81)</f>
        <v>1110997.79106941</v>
      </c>
      <c r="I41" s="23" t="n">
        <f aca="false">MAX(0,MIN(Calcul!$C$65,Paramètres!$C$88-K40))</f>
        <v>0</v>
      </c>
      <c r="J41" s="23" t="n">
        <f aca="false">J40*(1+Paramètres!$C$85)+I41</f>
        <v>0</v>
      </c>
      <c r="K41" s="23" t="n">
        <f aca="false">K40+I41</f>
        <v>0</v>
      </c>
      <c r="L41" s="23" t="n">
        <f aca="false">Calcul!$C$65-I41</f>
        <v>0</v>
      </c>
      <c r="M41" s="23" t="n">
        <f aca="false">M40*(1+Paramètres!$C$85-Paramètres!$C$86*Paramètres!$C$81)+L41</f>
        <v>0</v>
      </c>
      <c r="N41" s="23" t="n">
        <f aca="false">N40+L41+M40*Paramètres!$C$86*(1-Paramètres!$C$81)</f>
        <v>0</v>
      </c>
      <c r="O41" s="23" t="n">
        <f aca="false">Calcul!$C$66</f>
        <v>27945.4097494057</v>
      </c>
      <c r="P41" s="23" t="n">
        <f aca="false">P40*(1+Paramètres!$C$85)-((MIN(MAX(0,MAX(0,Calcul!$C$59)+Paramètres!$C$86*P40),Paramètres!$C$78)*Paramètres!$C$79+MAX(0,MAX(0,Calcul!$C$59)+Paramètres!$C$86*P40-Paramètres!$C$78)*Paramètres!$C$80)-(MIN(MAX(0,MAX(0,Calcul!$C$59)),Paramètres!$C$78)*Paramètres!$C$79+MAX(0,MAX(0,Calcul!$C$59)-Paramètres!$C$78)*Paramètres!$C$80))+O41</f>
        <v>3763621.18304758</v>
      </c>
      <c r="Q41" s="23" t="n">
        <f aca="false">Q40+O41+Paramètres!$C$86*P40-((MIN(MAX(0,MAX(0,Calcul!$C$59)+Paramètres!$C$86*P40),Paramètres!$C$78)*Paramètres!$C$79+MAX(0,MAX(0,Calcul!$C$59)+Paramètres!$C$86*P40-Paramètres!$C$78)*Paramètres!$C$80)-(MIN(MAX(0,MAX(0,Calcul!$C$59)),Paramètres!$C$78)*Paramètres!$C$79+MAX(0,MAX(0,Calcul!$C$59)-Paramètres!$C$78)*Paramètres!$C$80))</f>
        <v>1653182.32255937</v>
      </c>
    </row>
    <row r="42" customFormat="false" ht="15" hidden="false" customHeight="true" outlineLevel="0" collapsed="false">
      <c r="B42" s="1" t="n">
        <v>37</v>
      </c>
      <c r="C42" s="23" t="n">
        <f aca="false">MAX(0,MIN(Calcul!$C$34,Paramètres!$C$88-E41))</f>
        <v>0</v>
      </c>
      <c r="D42" s="23" t="n">
        <f aca="false">D41*(1+Paramètres!$C$85)+C42</f>
        <v>0</v>
      </c>
      <c r="E42" s="23" t="n">
        <f aca="false">E41+C42</f>
        <v>0</v>
      </c>
      <c r="F42" s="23" t="n">
        <f aca="false">Calcul!$C$34-C42</f>
        <v>19803.7045633336</v>
      </c>
      <c r="G42" s="23" t="n">
        <f aca="false">G41*(1+Paramètres!$C$85-Paramètres!$C$86*Paramètres!$C$81)+F42</f>
        <v>2744703.21097452</v>
      </c>
      <c r="H42" s="23" t="n">
        <f aca="false">H41+F42+G41*Paramètres!$C$86*(1-Paramètres!$C$81)</f>
        <v>1165947.60666569</v>
      </c>
      <c r="I42" s="23" t="n">
        <f aca="false">MAX(0,MIN(Calcul!$C$65,Paramètres!$C$88-K41))</f>
        <v>0</v>
      </c>
      <c r="J42" s="23" t="n">
        <f aca="false">J41*(1+Paramètres!$C$85)+I42</f>
        <v>0</v>
      </c>
      <c r="K42" s="23" t="n">
        <f aca="false">K41+I42</f>
        <v>0</v>
      </c>
      <c r="L42" s="23" t="n">
        <f aca="false">Calcul!$C$65-I42</f>
        <v>0</v>
      </c>
      <c r="M42" s="23" t="n">
        <f aca="false">M41*(1+Paramètres!$C$85-Paramètres!$C$86*Paramètres!$C$81)+L42</f>
        <v>0</v>
      </c>
      <c r="N42" s="23" t="n">
        <f aca="false">N41+L42+M41*Paramètres!$C$86*(1-Paramètres!$C$81)</f>
        <v>0</v>
      </c>
      <c r="O42" s="23" t="n">
        <f aca="false">Calcul!$C$66</f>
        <v>27945.4097494057</v>
      </c>
      <c r="P42" s="23" t="n">
        <f aca="false">P41*(1+Paramètres!$C$85)-((MIN(MAX(0,MAX(0,Calcul!$C$59)+Paramètres!$C$86*P41),Paramètres!$C$78)*Paramètres!$C$79+MAX(0,MAX(0,Calcul!$C$59)+Paramètres!$C$86*P41-Paramètres!$C$78)*Paramètres!$C$80)-(MIN(MAX(0,MAX(0,Calcul!$C$59)),Paramètres!$C$78)*Paramètres!$C$79+MAX(0,MAX(0,Calcul!$C$59)-Paramètres!$C$78)*Paramètres!$C$80))+O42</f>
        <v>4036639.96969508</v>
      </c>
      <c r="Q42" s="23" t="n">
        <f aca="false">Q41+O42+Paramètres!$C$86*P41-((MIN(MAX(0,MAX(0,Calcul!$C$59)+Paramètres!$C$86*P41),Paramètres!$C$78)*Paramètres!$C$79+MAX(0,MAX(0,Calcul!$C$59)+Paramètres!$C$86*P41-Paramètres!$C$78)*Paramètres!$C$80)-(MIN(MAX(0,MAX(0,Calcul!$C$59)),Paramètres!$C$78)*Paramètres!$C$79+MAX(0,MAX(0,Calcul!$C$59)-Paramètres!$C$78)*Paramètres!$C$80))</f>
        <v>1738020.05005449</v>
      </c>
    </row>
    <row r="43" customFormat="false" ht="15" hidden="false" customHeight="true" outlineLevel="0" collapsed="false">
      <c r="B43" s="1" t="n">
        <v>38</v>
      </c>
      <c r="C43" s="23" t="n">
        <f aca="false">MAX(0,MIN(Calcul!$C$34,Paramètres!$C$88-E42))</f>
        <v>0</v>
      </c>
      <c r="D43" s="23" t="n">
        <f aca="false">D42*(1+Paramètres!$C$85)+C43</f>
        <v>0</v>
      </c>
      <c r="E43" s="23" t="n">
        <f aca="false">E42+C43</f>
        <v>0</v>
      </c>
      <c r="F43" s="23" t="n">
        <f aca="false">Calcul!$C$34-C43</f>
        <v>19803.7045633336</v>
      </c>
      <c r="G43" s="23" t="n">
        <f aca="false">G42*(1+Paramètres!$C$85-Paramètres!$C$86*Paramètres!$C$81)+F43</f>
        <v>2939399.40414115</v>
      </c>
      <c r="H43" s="23" t="n">
        <f aca="false">H42+F43+G42*Paramètres!$C$86*(1-Paramètres!$C$81)</f>
        <v>1223408.63928359</v>
      </c>
      <c r="I43" s="23" t="n">
        <f aca="false">MAX(0,MIN(Calcul!$C$65,Paramètres!$C$88-K42))</f>
        <v>0</v>
      </c>
      <c r="J43" s="23" t="n">
        <f aca="false">J42*(1+Paramètres!$C$85)+I43</f>
        <v>0</v>
      </c>
      <c r="K43" s="23" t="n">
        <f aca="false">K42+I43</f>
        <v>0</v>
      </c>
      <c r="L43" s="23" t="n">
        <f aca="false">Calcul!$C$65-I43</f>
        <v>0</v>
      </c>
      <c r="M43" s="23" t="n">
        <f aca="false">M42*(1+Paramètres!$C$85-Paramètres!$C$86*Paramètres!$C$81)+L43</f>
        <v>0</v>
      </c>
      <c r="N43" s="23" t="n">
        <f aca="false">N42+L43+M42*Paramètres!$C$86*(1-Paramètres!$C$81)</f>
        <v>0</v>
      </c>
      <c r="O43" s="23" t="n">
        <f aca="false">Calcul!$C$66</f>
        <v>27945.4097494057</v>
      </c>
      <c r="P43" s="23" t="n">
        <f aca="false">P42*(1+Paramètres!$C$85)-((MIN(MAX(0,MAX(0,Calcul!$C$59)+Paramètres!$C$86*P42),Paramètres!$C$78)*Paramètres!$C$79+MAX(0,MAX(0,Calcul!$C$59)+Paramètres!$C$86*P42-Paramètres!$C$78)*Paramètres!$C$80)-(MIN(MAX(0,MAX(0,Calcul!$C$59)),Paramètres!$C$78)*Paramètres!$C$79+MAX(0,MAX(0,Calcul!$C$59)-Paramètres!$C$78)*Paramètres!$C$80))+O43</f>
        <v>4327404.97747466</v>
      </c>
      <c r="Q43" s="23" t="n">
        <f aca="false">Q42+O43+Paramètres!$C$86*P42-((MIN(MAX(0,MAX(0,Calcul!$C$59)+Paramètres!$C$86*P42),Paramètres!$C$78)*Paramètres!$C$79+MAX(0,MAX(0,Calcul!$C$59)+Paramètres!$C$86*P42-Paramètres!$C$78)*Paramètres!$C$80)-(MIN(MAX(0,MAX(0,Calcul!$C$59)),Paramètres!$C$78)*Paramètres!$C$79+MAX(0,MAX(0,Calcul!$C$59)-Paramètres!$C$78)*Paramètres!$C$80))</f>
        <v>1826953.05934932</v>
      </c>
    </row>
    <row r="44" customFormat="false" ht="15" hidden="false" customHeight="true" outlineLevel="0" collapsed="false">
      <c r="B44" s="1" t="n">
        <v>39</v>
      </c>
      <c r="C44" s="23" t="n">
        <f aca="false">MAX(0,MIN(Calcul!$C$34,Paramètres!$C$88-E43))</f>
        <v>0</v>
      </c>
      <c r="D44" s="23" t="n">
        <f aca="false">D43*(1+Paramètres!$C$85)+C44</f>
        <v>0</v>
      </c>
      <c r="E44" s="23" t="n">
        <f aca="false">E43+C44</f>
        <v>0</v>
      </c>
      <c r="F44" s="23" t="n">
        <f aca="false">Calcul!$C$34-C44</f>
        <v>19803.7045633336</v>
      </c>
      <c r="G44" s="23" t="n">
        <f aca="false">G43*(1+Paramètres!$C$85-Paramètres!$C$86*Paramètres!$C$81)+F44</f>
        <v>3146501.63873635</v>
      </c>
      <c r="H44" s="23" t="n">
        <f aca="false">H43+F44+G43*Paramètres!$C$86*(1-Paramètres!$C$81)</f>
        <v>1283540.90367174</v>
      </c>
      <c r="I44" s="23" t="n">
        <f aca="false">MAX(0,MIN(Calcul!$C$65,Paramètres!$C$88-K43))</f>
        <v>0</v>
      </c>
      <c r="J44" s="23" t="n">
        <f aca="false">J43*(1+Paramètres!$C$85)+I44</f>
        <v>0</v>
      </c>
      <c r="K44" s="23" t="n">
        <f aca="false">K43+I44</f>
        <v>0</v>
      </c>
      <c r="L44" s="23" t="n">
        <f aca="false">Calcul!$C$65-I44</f>
        <v>0</v>
      </c>
      <c r="M44" s="23" t="n">
        <f aca="false">M43*(1+Paramètres!$C$85-Paramètres!$C$86*Paramètres!$C$81)+L44</f>
        <v>0</v>
      </c>
      <c r="N44" s="23" t="n">
        <f aca="false">N43+L44+M43*Paramètres!$C$86*(1-Paramètres!$C$81)</f>
        <v>0</v>
      </c>
      <c r="O44" s="23" t="n">
        <f aca="false">Calcul!$C$66</f>
        <v>27945.4097494057</v>
      </c>
      <c r="P44" s="23" t="n">
        <f aca="false">P43*(1+Paramètres!$C$85)-((MIN(MAX(0,MAX(0,Calcul!$C$59)+Paramètres!$C$86*P43),Paramètres!$C$78)*Paramètres!$C$79+MAX(0,MAX(0,Calcul!$C$59)+Paramètres!$C$86*P43-Paramètres!$C$78)*Paramètres!$C$80)-(MIN(MAX(0,MAX(0,Calcul!$C$59)),Paramètres!$C$78)*Paramètres!$C$79+MAX(0,MAX(0,Calcul!$C$59)-Paramètres!$C$78)*Paramètres!$C$80))+O44</f>
        <v>4637069.71075992</v>
      </c>
      <c r="Q44" s="23" t="n">
        <f aca="false">Q43+O44+Paramètres!$C$86*P43-((MIN(MAX(0,MAX(0,Calcul!$C$59)+Paramètres!$C$86*P43),Paramètres!$C$78)*Paramètres!$C$79+MAX(0,MAX(0,Calcul!$C$59)+Paramètres!$C$86*P43-Paramètres!$C$78)*Paramètres!$C$80)-(MIN(MAX(0,MAX(0,Calcul!$C$59)),Paramètres!$C$78)*Paramètres!$C$79+MAX(0,MAX(0,Calcul!$C$59)-Paramètres!$C$78)*Paramètres!$C$80))</f>
        <v>1920247.54376085</v>
      </c>
    </row>
    <row r="45" customFormat="false" ht="15" hidden="false" customHeight="true" outlineLevel="0" collapsed="false">
      <c r="B45" s="1" t="n">
        <v>40</v>
      </c>
      <c r="C45" s="23" t="n">
        <f aca="false">MAX(0,MIN(Calcul!$C$34,Paramètres!$C$88-E44))</f>
        <v>0</v>
      </c>
      <c r="D45" s="23" t="n">
        <f aca="false">D44*(1+Paramètres!$C$85)+C45</f>
        <v>0</v>
      </c>
      <c r="E45" s="23" t="n">
        <f aca="false">E44+C45</f>
        <v>0</v>
      </c>
      <c r="F45" s="23" t="n">
        <f aca="false">Calcul!$C$34-C45</f>
        <v>19803.7045633336</v>
      </c>
      <c r="G45" s="23" t="n">
        <f aca="false">G44*(1+Paramètres!$C$85-Paramètres!$C$86*Paramètres!$C$81)+F45</f>
        <v>3366800.42771997</v>
      </c>
      <c r="H45" s="23" t="n">
        <f aca="false">H44+F45+G44*Paramètres!$C$86*(1-Paramètres!$C$81)</f>
        <v>1346514.61071854</v>
      </c>
      <c r="I45" s="23" t="n">
        <f aca="false">MAX(0,MIN(Calcul!$C$65,Paramètres!$C$88-K44))</f>
        <v>0</v>
      </c>
      <c r="J45" s="23" t="n">
        <f aca="false">J44*(1+Paramètres!$C$85)+I45</f>
        <v>0</v>
      </c>
      <c r="K45" s="23" t="n">
        <f aca="false">K44+I45</f>
        <v>0</v>
      </c>
      <c r="L45" s="23" t="n">
        <f aca="false">Calcul!$C$65-I45</f>
        <v>0</v>
      </c>
      <c r="M45" s="23" t="n">
        <f aca="false">M44*(1+Paramètres!$C$85-Paramètres!$C$86*Paramètres!$C$81)+L45</f>
        <v>0</v>
      </c>
      <c r="N45" s="23" t="n">
        <f aca="false">N44+L45+M44*Paramètres!$C$86*(1-Paramètres!$C$81)</f>
        <v>0</v>
      </c>
      <c r="O45" s="23" t="n">
        <f aca="false">Calcul!$C$66</f>
        <v>27945.4097494057</v>
      </c>
      <c r="P45" s="23" t="n">
        <f aca="false">P44*(1+Paramètres!$C$85)-((MIN(MAX(0,MAX(0,Calcul!$C$59)+Paramètres!$C$86*P44),Paramètres!$C$78)*Paramètres!$C$79+MAX(0,MAX(0,Calcul!$C$59)+Paramètres!$C$86*P44-Paramètres!$C$78)*Paramètres!$C$80)-(MIN(MAX(0,MAX(0,Calcul!$C$59)),Paramètres!$C$78)*Paramètres!$C$79+MAX(0,MAX(0,Calcul!$C$59)-Paramètres!$C$78)*Paramètres!$C$80))+O45</f>
        <v>4966862.65170872</v>
      </c>
      <c r="Q45" s="23" t="n">
        <f aca="false">Q44+O45+Paramètres!$C$86*P44-((MIN(MAX(0,MAX(0,Calcul!$C$59)+Paramètres!$C$86*P44),Paramètres!$C$78)*Paramètres!$C$79+MAX(0,MAX(0,Calcul!$C$59)+Paramètres!$C$86*P44-Paramètres!$C$78)*Paramètres!$C$80)-(MIN(MAX(0,MAX(0,Calcul!$C$59)),Paramètres!$C$78)*Paramètres!$C$79+MAX(0,MAX(0,Calcul!$C$59)-Paramètres!$C$78)*Paramètres!$C$80))</f>
        <v>2018186.99917165</v>
      </c>
    </row>
    <row r="48" customFormat="false" ht="15" hidden="false" customHeight="true" outlineLevel="0" collapsed="false">
      <c r="B48" s="9" t="s">
        <v>220</v>
      </c>
      <c r="C48" s="10"/>
      <c r="D48" s="10"/>
      <c r="E48" s="10"/>
    </row>
    <row r="50" customFormat="false" ht="15" hidden="false" customHeight="true" outlineLevel="0" collapsed="false">
      <c r="B50" s="11"/>
      <c r="C50" s="24" t="n">
        <f aca="false">INDEX(D6:D45,Paramètres!$C$87)-Paramètres!$C$82*MAX(0,INDEX(D6:D45,Paramètres!$C$87)-INDEX(E6:E45,Paramètres!$C$87))</f>
        <v>0</v>
      </c>
      <c r="D50" s="25" t="s">
        <v>221</v>
      </c>
      <c r="E50" s="25"/>
      <c r="F50" s="25"/>
      <c r="G50" s="25"/>
      <c r="H50" s="25"/>
      <c r="I50" s="25"/>
      <c r="J50" s="25"/>
    </row>
    <row r="51" customFormat="false" ht="15" hidden="false" customHeight="true" outlineLevel="0" collapsed="false">
      <c r="B51" s="11"/>
      <c r="C51" s="24" t="n">
        <f aca="false">INDEX(G6:G45,Paramètres!$C$87)-Paramètres!$C$81*MAX(0,INDEX(G6:G45,Paramètres!$C$87)-INDEX(H6:H45,Paramètres!$C$87))</f>
        <v>669054.416112179</v>
      </c>
      <c r="D51" s="25" t="s">
        <v>222</v>
      </c>
      <c r="E51" s="25"/>
      <c r="F51" s="25"/>
      <c r="G51" s="25"/>
      <c r="H51" s="25"/>
      <c r="I51" s="25"/>
      <c r="J51" s="25"/>
    </row>
    <row r="52" customFormat="false" ht="15" hidden="false" customHeight="true" outlineLevel="0" collapsed="false">
      <c r="B52" s="11"/>
      <c r="C52" s="26" t="n">
        <f aca="false">C50+C51</f>
        <v>669054.416112179</v>
      </c>
      <c r="D52" s="27" t="s">
        <v>223</v>
      </c>
      <c r="E52" s="27"/>
      <c r="F52" s="27"/>
      <c r="G52" s="27"/>
      <c r="H52" s="27"/>
      <c r="I52" s="27"/>
      <c r="J52" s="27"/>
    </row>
    <row r="53" customFormat="false" ht="15" hidden="false" customHeight="true" outlineLevel="0" collapsed="false">
      <c r="B53" s="11"/>
      <c r="C53" s="24" t="n">
        <f aca="false">INDEX(J6:J45,Paramètres!$C$87)-Paramètres!$C$82*MAX(0,INDEX(J6:J45,Paramètres!$C$87)-INDEX(K6:K45,Paramètres!$C$87))</f>
        <v>0</v>
      </c>
      <c r="D53" s="25" t="s">
        <v>224</v>
      </c>
      <c r="E53" s="25"/>
      <c r="F53" s="25"/>
      <c r="G53" s="25"/>
      <c r="H53" s="25"/>
      <c r="I53" s="25"/>
      <c r="J53" s="25"/>
    </row>
    <row r="54" customFormat="false" ht="15" hidden="false" customHeight="true" outlineLevel="0" collapsed="false">
      <c r="B54" s="11"/>
      <c r="C54" s="24" t="n">
        <f aca="false">INDEX(M6:M45,Paramètres!$C$87)-Paramètres!$C$81*MAX(0,INDEX(M6:M45,Paramètres!$C$87)-INDEX(N6:N45,Paramètres!$C$87))</f>
        <v>0</v>
      </c>
      <c r="D54" s="25" t="s">
        <v>225</v>
      </c>
      <c r="E54" s="25"/>
      <c r="F54" s="25"/>
      <c r="G54" s="25"/>
      <c r="H54" s="25"/>
      <c r="I54" s="25"/>
      <c r="J54" s="25"/>
    </row>
    <row r="55" customFormat="false" ht="15" hidden="false" customHeight="true" outlineLevel="0" collapsed="false">
      <c r="B55" s="11"/>
      <c r="C55" s="24" t="n">
        <f aca="false">INDEX(P6:P45,Paramètres!$C$87)-Paramètres!$C$89*MAX(0,INDEX(P6:P45,Paramètres!$C$87)-INDEX(Q6:Q45,Paramètres!$C$87))</f>
        <v>1035577.8326834</v>
      </c>
      <c r="D55" s="25" t="s">
        <v>226</v>
      </c>
      <c r="E55" s="25"/>
      <c r="F55" s="25"/>
      <c r="G55" s="25"/>
      <c r="H55" s="25"/>
      <c r="I55" s="25"/>
      <c r="J55" s="25"/>
    </row>
    <row r="56" customFormat="false" ht="15" hidden="false" customHeight="true" outlineLevel="0" collapsed="false">
      <c r="B56" s="11"/>
      <c r="C56" s="26" t="n">
        <f aca="false">C53+C54+C55*(1-Paramètres!$C$81)</f>
        <v>710406.39322081</v>
      </c>
      <c r="D56" s="27" t="s">
        <v>227</v>
      </c>
      <c r="E56" s="27"/>
      <c r="F56" s="27"/>
      <c r="G56" s="27"/>
      <c r="H56" s="27"/>
      <c r="I56" s="27"/>
      <c r="J56" s="27"/>
    </row>
    <row r="57" customFormat="false" ht="15" hidden="false" customHeight="true" outlineLevel="0" collapsed="false">
      <c r="B57" s="11"/>
      <c r="C57" s="26" t="n">
        <f aca="false">C53+C54+C55</f>
        <v>1035577.8326834</v>
      </c>
      <c r="D57" s="27" t="s">
        <v>228</v>
      </c>
      <c r="E57" s="27"/>
      <c r="F57" s="27"/>
      <c r="G57" s="27"/>
      <c r="H57" s="27"/>
      <c r="I57" s="27"/>
      <c r="J57" s="27"/>
    </row>
    <row r="58" customFormat="false" ht="15" hidden="false" customHeight="true" outlineLevel="0" collapsed="false">
      <c r="B58" s="11"/>
      <c r="C58" s="26" t="n">
        <f aca="false">C56-C52</f>
        <v>41351.9771086306</v>
      </c>
      <c r="D58" s="27" t="s">
        <v>181</v>
      </c>
      <c r="E58" s="27"/>
      <c r="F58" s="27"/>
      <c r="G58" s="27"/>
      <c r="H58" s="27"/>
      <c r="I58" s="27"/>
      <c r="J58" s="27"/>
    </row>
    <row r="59" customFormat="false" ht="15" hidden="false" customHeight="true" outlineLevel="0" collapsed="false">
      <c r="B59" s="11"/>
      <c r="C59" s="26" t="n">
        <f aca="false">C57-C52</f>
        <v>366523.416571217</v>
      </c>
      <c r="D59" s="27" t="s">
        <v>182</v>
      </c>
      <c r="E59" s="27"/>
      <c r="F59" s="27"/>
      <c r="G59" s="27"/>
      <c r="H59" s="27"/>
      <c r="I59" s="27"/>
      <c r="J59" s="27"/>
    </row>
    <row r="61" customFormat="false" ht="15" hidden="false" customHeight="true" outlineLevel="0" collapsed="false">
      <c r="D61" s="8" t="s">
        <v>229</v>
      </c>
    </row>
    <row r="63" customFormat="false" ht="15" hidden="false" customHeight="false" outlineLevel="0" collapsed="false">
      <c r="B63" s="9" t="s">
        <v>230</v>
      </c>
    </row>
    <row r="64" customFormat="false" ht="52.2" hidden="false" customHeight="false" outlineLevel="0" collapsed="false">
      <c r="B64" s="22" t="s">
        <v>231</v>
      </c>
      <c r="C64" s="22" t="s">
        <v>232</v>
      </c>
      <c r="D64" s="22" t="s">
        <v>233</v>
      </c>
      <c r="E64" s="22" t="s">
        <v>234</v>
      </c>
      <c r="F64" s="22" t="s">
        <v>235</v>
      </c>
      <c r="G64" s="22" t="s">
        <v>236</v>
      </c>
    </row>
    <row r="65" customFormat="false" ht="15" hidden="false" customHeight="false" outlineLevel="0" collapsed="false">
      <c r="B65" s="1" t="n">
        <v>5</v>
      </c>
      <c r="C65" s="24" t="n">
        <f aca="false">INDEX(D$6:D$45,$B65)-Paramètres!$C$82*MAX(0,INDEX(D$6:D$45,$B65)-INDEX(E$6:E$45,$B65))+INDEX(G$6:G$45,$B65)-Paramètres!$C$81*MAX(0,INDEX(G$6:G$45,$B65)-INDEX(H$6:H$45,$B65))</f>
        <v>109153.774250711</v>
      </c>
      <c r="D65" s="24" t="n">
        <f aca="false">INDEX(J$6:J$45,$B65)-Paramètres!$C$82*MAX(0,INDEX(J$6:J$45,$B65)-INDEX(K$6:K$45,$B65))+INDEX(M$6:M$45,$B65)-Paramètres!$C$81*MAX(0,INDEX(M$6:M$45,$B65)-INDEX(N$6:N$45,$B65))+(INDEX(P$6:P$45,$B65)-Paramètres!$C$89*MAX(0,INDEX(P$6:P$45,$B65)-INDEX(Q$6:Q$45,$B65)))*(1-Paramètres!$C$81)</f>
        <v>108049.412261295</v>
      </c>
      <c r="E65" s="24" t="n">
        <f aca="false">INDEX(J$6:J$45,$B65)-Paramètres!$C$82*MAX(0,INDEX(J$6:J$45,$B65)-INDEX(K$6:K$45,$B65))+INDEX(M$6:M$45,$B65)-Paramètres!$C$81*MAX(0,INDEX(M$6:M$45,$B65)-INDEX(N$6:N$45,$B65))+(INDEX(P$6:P$45,$B65)-Paramètres!$C$89*MAX(0,INDEX(P$6:P$45,$B65)-INDEX(Q$6:Q$45,$B65)))</f>
        <v>157506.431867778</v>
      </c>
      <c r="F65" s="24" t="n">
        <f aca="false">D65-C65</f>
        <v>-1104.36198941553</v>
      </c>
      <c r="G65" s="24" t="n">
        <f aca="false">E65-C65</f>
        <v>48352.6576170666</v>
      </c>
    </row>
    <row r="66" customFormat="false" ht="15" hidden="false" customHeight="false" outlineLevel="0" collapsed="false">
      <c r="B66" s="1" t="n">
        <v>10</v>
      </c>
      <c r="C66" s="24" t="n">
        <f aca="false">INDEX(D$6:D$45,$B66)-Paramètres!$C$82*MAX(0,INDEX(D$6:D$45,$B66)-INDEX(E$6:E$45,$B66))+INDEX(G$6:G$45,$B66)-Paramètres!$C$81*MAX(0,INDEX(G$6:G$45,$B66)-INDEX(H$6:H$45,$B66))</f>
        <v>248978.661245471</v>
      </c>
      <c r="D66" s="24" t="n">
        <f aca="false">INDEX(J$6:J$45,$B66)-Paramètres!$C$82*MAX(0,INDEX(J$6:J$45,$B66)-INDEX(K$6:K$45,$B66))+INDEX(M$6:M$45,$B66)-Paramètres!$C$81*MAX(0,INDEX(M$6:M$45,$B66)-INDEX(N$6:N$45,$B66))+(INDEX(P$6:P$45,$B66)-Paramètres!$C$89*MAX(0,INDEX(P$6:P$45,$B66)-INDEX(Q$6:Q$45,$B66)))*(1-Paramètres!$C$81)</f>
        <v>253093.673365094</v>
      </c>
      <c r="E66" s="24" t="n">
        <f aca="false">INDEX(J$6:J$45,$B66)-Paramètres!$C$82*MAX(0,INDEX(J$6:J$45,$B66)-INDEX(K$6:K$45,$B66))+INDEX(M$6:M$45,$B66)-Paramètres!$C$81*MAX(0,INDEX(M$6:M$45,$B66)-INDEX(N$6:N$45,$B66))+(INDEX(P$6:P$45,$B66)-Paramètres!$C$89*MAX(0,INDEX(P$6:P$45,$B66)-INDEX(Q$6:Q$45,$B66)))</f>
        <v>368941.214817921</v>
      </c>
      <c r="F66" s="24" t="n">
        <f aca="false">D66-C66</f>
        <v>4115.01211962348</v>
      </c>
      <c r="G66" s="24" t="n">
        <f aca="false">E66-C66</f>
        <v>119962.553572451</v>
      </c>
    </row>
    <row r="67" customFormat="false" ht="15" hidden="false" customHeight="false" outlineLevel="0" collapsed="false">
      <c r="B67" s="1" t="n">
        <v>15</v>
      </c>
      <c r="C67" s="24" t="n">
        <f aca="false">INDEX(D$6:D$45,$B67)-Paramètres!$C$82*MAX(0,INDEX(D$6:D$45,$B67)-INDEX(E$6:E$45,$B67))+INDEX(G$6:G$45,$B67)-Paramètres!$C$81*MAX(0,INDEX(G$6:G$45,$B67)-INDEX(H$6:H$45,$B67))</f>
        <v>430573.709978593</v>
      </c>
      <c r="D67" s="24" t="n">
        <f aca="false">INDEX(J$6:J$45,$B67)-Paramètres!$C$82*MAX(0,INDEX(J$6:J$45,$B67)-INDEX(K$6:K$45,$B67))+INDEX(M$6:M$45,$B67)-Paramètres!$C$81*MAX(0,INDEX(M$6:M$45,$B67)-INDEX(N$6:N$45,$B67))+(INDEX(P$6:P$45,$B67)-Paramètres!$C$89*MAX(0,INDEX(P$6:P$45,$B67)-INDEX(Q$6:Q$45,$B67)))*(1-Paramètres!$C$81)</f>
        <v>447799.636730613</v>
      </c>
      <c r="E67" s="24" t="n">
        <f aca="false">INDEX(J$6:J$45,$B67)-Paramètres!$C$82*MAX(0,INDEX(J$6:J$45,$B67)-INDEX(K$6:K$45,$B67))+INDEX(M$6:M$45,$B67)-Paramètres!$C$81*MAX(0,INDEX(M$6:M$45,$B67)-INDEX(N$6:N$45,$B67))+(INDEX(P$6:P$45,$B67)-Paramètres!$C$89*MAX(0,INDEX(P$6:P$45,$B67)-INDEX(Q$6:Q$45,$B67)))</f>
        <v>652769.149753081</v>
      </c>
      <c r="F67" s="24" t="n">
        <f aca="false">D67-C67</f>
        <v>17225.9267520206</v>
      </c>
      <c r="G67" s="24" t="n">
        <f aca="false">E67-C67</f>
        <v>222195.439774488</v>
      </c>
    </row>
    <row r="68" customFormat="false" ht="15" hidden="false" customHeight="false" outlineLevel="0" collapsed="false">
      <c r="B68" s="1" t="n">
        <v>20</v>
      </c>
      <c r="C68" s="24" t="n">
        <f aca="false">INDEX(D$6:D$45,$B68)-Paramètres!$C$82*MAX(0,INDEX(D$6:D$45,$B68)-INDEX(E$6:E$45,$B68))+INDEX(G$6:G$45,$B68)-Paramètres!$C$81*MAX(0,INDEX(G$6:G$45,$B68)-INDEX(H$6:H$45,$B68))</f>
        <v>669054.416112179</v>
      </c>
      <c r="D68" s="24" t="n">
        <f aca="false">INDEX(J$6:J$45,$B68)-Paramètres!$C$82*MAX(0,INDEX(J$6:J$45,$B68)-INDEX(K$6:K$45,$B68))+INDEX(M$6:M$45,$B68)-Paramètres!$C$81*MAX(0,INDEX(M$6:M$45,$B68)-INDEX(N$6:N$45,$B68))+(INDEX(P$6:P$45,$B68)-Paramètres!$C$89*MAX(0,INDEX(P$6:P$45,$B68)-INDEX(Q$6:Q$45,$B68)))*(1-Paramètres!$C$81)</f>
        <v>710406.39322081</v>
      </c>
      <c r="E68" s="24" t="n">
        <f aca="false">INDEX(J$6:J$45,$B68)-Paramètres!$C$82*MAX(0,INDEX(J$6:J$45,$B68)-INDEX(K$6:K$45,$B68))+INDEX(M$6:M$45,$B68)-Paramètres!$C$81*MAX(0,INDEX(M$6:M$45,$B68)-INDEX(N$6:N$45,$B68))+(INDEX(P$6:P$45,$B68)-Paramètres!$C$89*MAX(0,INDEX(P$6:P$45,$B68)-INDEX(Q$6:Q$45,$B68)))</f>
        <v>1035577.8326834</v>
      </c>
      <c r="F68" s="24" t="n">
        <f aca="false">D68-C68</f>
        <v>41351.9771086306</v>
      </c>
      <c r="G68" s="24" t="n">
        <f aca="false">E68-C68</f>
        <v>366523.416571217</v>
      </c>
    </row>
    <row r="69" customFormat="false" ht="15" hidden="false" customHeight="false" outlineLevel="0" collapsed="false">
      <c r="B69" s="1" t="n">
        <v>25</v>
      </c>
      <c r="C69" s="24" t="n">
        <f aca="false">INDEX(D$6:D$45,$B69)-Paramètres!$C$82*MAX(0,INDEX(D$6:D$45,$B69)-INDEX(E$6:E$45,$B69))+INDEX(G$6:G$45,$B69)-Paramètres!$C$81*MAX(0,INDEX(G$6:G$45,$B69)-INDEX(H$6:H$45,$B69))</f>
        <v>985006.165766073</v>
      </c>
      <c r="D69" s="24" t="n">
        <f aca="false">INDEX(J$6:J$45,$B69)-Paramètres!$C$82*MAX(0,INDEX(J$6:J$45,$B69)-INDEX(K$6:K$45,$B69))+INDEX(M$6:M$45,$B69)-Paramètres!$C$81*MAX(0,INDEX(M$6:M$45,$B69)-INDEX(N$6:N$45,$B69))+(INDEX(P$6:P$45,$B69)-Paramètres!$C$89*MAX(0,INDEX(P$6:P$45,$B69)-INDEX(Q$6:Q$45,$B69)))*(1-Paramètres!$C$81)</f>
        <v>1066043.12080647</v>
      </c>
      <c r="E69" s="24" t="n">
        <f aca="false">INDEX(J$6:J$45,$B69)-Paramètres!$C$82*MAX(0,INDEX(J$6:J$45,$B69)-INDEX(K$6:K$45,$B69))+INDEX(M$6:M$45,$B69)-Paramètres!$C$81*MAX(0,INDEX(M$6:M$45,$B69)-INDEX(N$6:N$45,$B69))+(INDEX(P$6:P$45,$B69)-Paramètres!$C$89*MAX(0,INDEX(P$6:P$45,$B69)-INDEX(Q$6:Q$45,$B69)))</f>
        <v>1553998.71837678</v>
      </c>
      <c r="F69" s="24" t="n">
        <f aca="false">D69-C69</f>
        <v>81036.9550403964</v>
      </c>
      <c r="G69" s="24" t="n">
        <f aca="false">E69-C69</f>
        <v>568992.552610705</v>
      </c>
    </row>
    <row r="70" customFormat="false" ht="15" hidden="false" customHeight="false" outlineLevel="0" collapsed="false">
      <c r="B70" s="1" t="n">
        <v>30</v>
      </c>
      <c r="C70" s="24" t="n">
        <f aca="false">INDEX(D$6:D$45,$B70)-Paramètres!$C$82*MAX(0,INDEX(D$6:D$45,$B70)-INDEX(E$6:E$45,$B70))+INDEX(G$6:G$45,$B70)-Paramètres!$C$81*MAX(0,INDEX(G$6:G$45,$B70)-INDEX(H$6:H$45,$B70))</f>
        <v>1406463.64143934</v>
      </c>
      <c r="D70" s="24" t="n">
        <f aca="false">INDEX(J$6:J$45,$B70)-Paramètres!$C$82*MAX(0,INDEX(J$6:J$45,$B70)-INDEX(K$6:K$45,$B70))+INDEX(M$6:M$45,$B70)-Paramètres!$C$81*MAX(0,INDEX(M$6:M$45,$B70)-INDEX(N$6:N$45,$B70))+(INDEX(P$6:P$45,$B70)-Paramètres!$C$89*MAX(0,INDEX(P$6:P$45,$B70)-INDEX(Q$6:Q$45,$B70)))*(1-Paramètres!$C$81)</f>
        <v>1549138.97108797</v>
      </c>
      <c r="E70" s="24" t="n">
        <f aca="false">INDEX(J$6:J$45,$B70)-Paramètres!$C$82*MAX(0,INDEX(J$6:J$45,$B70)-INDEX(K$6:K$45,$B70))+INDEX(M$6:M$45,$B70)-Paramètres!$C$81*MAX(0,INDEX(M$6:M$45,$B70)-INDEX(N$6:N$45,$B70))+(INDEX(P$6:P$45,$B70)-Paramètres!$C$89*MAX(0,INDEX(P$6:P$45,$B70)-INDEX(Q$6:Q$45,$B70)))</f>
        <v>2258220.07447225</v>
      </c>
      <c r="F70" s="24" t="n">
        <f aca="false">D70-C70</f>
        <v>142675.329648623</v>
      </c>
      <c r="G70" s="24" t="n">
        <f aca="false">E70-C70</f>
        <v>851756.43303291</v>
      </c>
    </row>
  </sheetData>
  <mergeCells count="10">
    <mergeCell ref="D50:J50"/>
    <mergeCell ref="D51:J51"/>
    <mergeCell ref="D52:J52"/>
    <mergeCell ref="D53:J53"/>
    <mergeCell ref="D54:J54"/>
    <mergeCell ref="D55:J55"/>
    <mergeCell ref="D56:J56"/>
    <mergeCell ref="D57:J57"/>
    <mergeCell ref="D58:J58"/>
    <mergeCell ref="D59:J5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H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2"/>
    <col collapsed="false" customWidth="true" hidden="false" outlineLevel="0" max="2" min="2" style="1" width="62"/>
    <col collapsed="false" customWidth="true" hidden="false" outlineLevel="0" max="8" min="3" style="1" width="14"/>
  </cols>
  <sheetData>
    <row r="1" customFormat="false" ht="17.25" hidden="false" customHeight="true" outlineLevel="0" collapsed="false">
      <c r="B1" s="7" t="s">
        <v>237</v>
      </c>
    </row>
    <row r="2" customFormat="false" ht="15" hidden="false" customHeight="true" outlineLevel="0" collapsed="false">
      <c r="B2" s="8" t="s">
        <v>238</v>
      </c>
    </row>
    <row r="3" customFormat="false" ht="15" hidden="false" customHeight="true" outlineLevel="0" collapsed="false">
      <c r="B3" s="20" t="s">
        <v>239</v>
      </c>
      <c r="C3" s="17" t="n">
        <v>2025</v>
      </c>
      <c r="D3" s="8" t="s">
        <v>240</v>
      </c>
    </row>
    <row r="4" customFormat="false" ht="15" hidden="false" customHeight="true" outlineLevel="0" collapsed="false">
      <c r="B4" s="9" t="s">
        <v>241</v>
      </c>
      <c r="C4" s="28" t="str">
        <f aca="false">"N-4 ("&amp;($C$3-4)&amp;")"</f>
        <v>N-4 (2021)</v>
      </c>
      <c r="D4" s="28" t="str">
        <f aca="false">"N-3 ("&amp;($C$3-3)&amp;")"</f>
        <v>N-3 (2022)</v>
      </c>
      <c r="E4" s="28" t="str">
        <f aca="false">"N-2 ("&amp;($C$3-2)&amp;")"</f>
        <v>N-2 (2023)</v>
      </c>
      <c r="F4" s="28" t="str">
        <f aca="false">"N-1 ("&amp;($C$3-1)&amp;")"</f>
        <v>N-1 (2024)</v>
      </c>
      <c r="G4" s="28" t="str">
        <f aca="false">"N ("&amp;$C$3&amp;")"</f>
        <v>N (2025)</v>
      </c>
      <c r="H4" s="9" t="s">
        <v>242</v>
      </c>
    </row>
    <row r="5" customFormat="false" ht="15" hidden="false" customHeight="true" outlineLevel="0" collapsed="false">
      <c r="B5" s="11" t="s">
        <v>243</v>
      </c>
      <c r="C5" s="13"/>
      <c r="D5" s="13"/>
      <c r="E5" s="13"/>
      <c r="F5" s="13"/>
      <c r="G5" s="13"/>
    </row>
    <row r="6" customFormat="false" ht="15" hidden="false" customHeight="true" outlineLevel="0" collapsed="false">
      <c r="B6" s="11" t="s">
        <v>244</v>
      </c>
      <c r="C6" s="13"/>
      <c r="D6" s="13"/>
      <c r="E6" s="13"/>
      <c r="F6" s="13"/>
      <c r="G6" s="13"/>
    </row>
    <row r="7" customFormat="false" ht="15" hidden="false" customHeight="true" outlineLevel="0" collapsed="false">
      <c r="B7" s="11" t="s">
        <v>245</v>
      </c>
      <c r="C7" s="13"/>
      <c r="D7" s="13"/>
      <c r="E7" s="13"/>
      <c r="F7" s="13"/>
      <c r="G7" s="13"/>
    </row>
    <row r="8" customFormat="false" ht="15" hidden="false" customHeight="true" outlineLevel="0" collapsed="false">
      <c r="B8" s="11" t="s">
        <v>246</v>
      </c>
      <c r="C8" s="13"/>
      <c r="D8" s="13"/>
      <c r="E8" s="13"/>
      <c r="F8" s="13"/>
      <c r="G8" s="13"/>
    </row>
    <row r="9" customFormat="false" ht="15" hidden="false" customHeight="true" outlineLevel="0" collapsed="false">
      <c r="B9" s="11" t="s">
        <v>247</v>
      </c>
      <c r="C9" s="13"/>
      <c r="D9" s="13"/>
      <c r="E9" s="13"/>
      <c r="F9" s="13"/>
      <c r="G9" s="13"/>
    </row>
    <row r="10" customFormat="false" ht="15" hidden="false" customHeight="true" outlineLevel="0" collapsed="false">
      <c r="B10" s="11" t="s">
        <v>248</v>
      </c>
      <c r="C10" s="13"/>
      <c r="D10" s="13"/>
      <c r="E10" s="13"/>
      <c r="F10" s="13"/>
      <c r="G10" s="13"/>
    </row>
    <row r="11" customFormat="false" ht="15" hidden="false" customHeight="true" outlineLevel="0" collapsed="false">
      <c r="B11" s="11" t="s">
        <v>249</v>
      </c>
      <c r="C11" s="29" t="n">
        <v>1</v>
      </c>
      <c r="D11" s="29" t="n">
        <v>1</v>
      </c>
      <c r="E11" s="29" t="n">
        <v>1</v>
      </c>
      <c r="F11" s="29" t="n">
        <v>1</v>
      </c>
      <c r="G11" s="29" t="n">
        <v>1</v>
      </c>
    </row>
    <row r="12" customFormat="false" ht="15" hidden="false" customHeight="true" outlineLevel="0" collapsed="false">
      <c r="B12" s="20" t="s">
        <v>250</v>
      </c>
      <c r="C12" s="30" t="str">
        <f aca="false">IF(COUNT(C5:C10)=0,"",C5+C6+C7-C8-C9+C10)</f>
        <v/>
      </c>
      <c r="D12" s="30" t="str">
        <f aca="false">IF(COUNT(D5:D10)=0,"",D5+D6+D7-D8-D9+D10)</f>
        <v/>
      </c>
      <c r="E12" s="30" t="str">
        <f aca="false">IF(COUNT(E5:E10)=0,"",E5+E6+E7-E8-E9+E10)</f>
        <v/>
      </c>
      <c r="F12" s="30" t="str">
        <f aca="false">IF(COUNT(F5:F10)=0,"",F5+F6+F7-F8-F9+F10)</f>
        <v/>
      </c>
      <c r="G12" s="30" t="str">
        <f aca="false">IF(COUNT(G5:G10)=0,"",G5+G6+G7-G8-G9+G10)</f>
        <v/>
      </c>
      <c r="H12" s="30" t="n">
        <f aca="false">IFERROR(AVERAGEIFS(C12:G12,C11:G11,1),0)</f>
        <v>0</v>
      </c>
    </row>
    <row r="13" customFormat="false" ht="15" hidden="false" customHeight="false" outlineLevel="0" collapsed="false">
      <c r="B13" s="8"/>
    </row>
    <row r="14" customFormat="false" ht="15" hidden="false" customHeight="true" outlineLevel="0" collapsed="false">
      <c r="B14" s="8" t="s">
        <v>251</v>
      </c>
    </row>
    <row r="15" customFormat="false" ht="15" hidden="false" customHeight="true" outlineLevel="0" collapsed="false">
      <c r="B15" s="8" t="s">
        <v>252</v>
      </c>
    </row>
    <row r="16" customFormat="false" ht="15" hidden="false" customHeight="true" outlineLevel="0" collapsed="false">
      <c r="B16" s="8" t="s">
        <v>253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N17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1" width="2"/>
    <col collapsed="false" customWidth="true" hidden="false" outlineLevel="0" max="2" min="2" style="1" width="60"/>
    <col collapsed="false" customWidth="true" hidden="false" outlineLevel="0" max="14" min="3" style="1" width="13"/>
  </cols>
  <sheetData>
    <row r="1" customFormat="false" ht="17.25" hidden="false" customHeight="true" outlineLevel="0" collapsed="false">
      <c r="B1" s="7" t="s">
        <v>254</v>
      </c>
    </row>
    <row r="2" customFormat="false" ht="15" hidden="false" customHeight="true" outlineLevel="0" collapsed="false">
      <c r="B2" s="8" t="s">
        <v>255</v>
      </c>
    </row>
    <row r="3" customFormat="false" ht="15" hidden="false" customHeight="true" outlineLevel="0" collapsed="false">
      <c r="C3" s="20" t="s">
        <v>256</v>
      </c>
    </row>
    <row r="4" customFormat="false" ht="15" hidden="false" customHeight="true" outlineLevel="0" collapsed="false">
      <c r="B4" s="20" t="s">
        <v>257</v>
      </c>
      <c r="C4" s="12" t="n">
        <f aca="false">Paramètres!$C$6</f>
        <v>80000</v>
      </c>
      <c r="D4" s="13" t="n">
        <v>40000</v>
      </c>
      <c r="E4" s="13" t="n">
        <v>50000</v>
      </c>
      <c r="F4" s="13" t="n">
        <v>60000</v>
      </c>
      <c r="G4" s="13" t="n">
        <v>70000</v>
      </c>
      <c r="H4" s="13" t="n">
        <v>80000</v>
      </c>
      <c r="I4" s="13" t="n">
        <v>90000</v>
      </c>
      <c r="J4" s="13" t="n">
        <v>100000</v>
      </c>
      <c r="K4" s="13" t="n">
        <v>120000</v>
      </c>
      <c r="L4" s="13" t="n">
        <v>150000</v>
      </c>
      <c r="M4" s="13" t="n">
        <v>200000</v>
      </c>
      <c r="N4" s="13" t="n">
        <v>250000</v>
      </c>
    </row>
    <row r="6" customFormat="false" ht="15" hidden="false" customHeight="true" outlineLevel="0" collapsed="false">
      <c r="B6" s="9" t="s">
        <v>258</v>
      </c>
      <c r="C6" s="10"/>
      <c r="D6" s="10"/>
      <c r="E6" s="10"/>
      <c r="F6" s="10"/>
      <c r="G6" s="10"/>
      <c r="H6" s="10"/>
      <c r="I6" s="10"/>
      <c r="J6" s="10"/>
      <c r="K6" s="10"/>
      <c r="L6" s="10"/>
      <c r="M6" s="10"/>
      <c r="N6" s="10"/>
    </row>
    <row r="8" customFormat="false" ht="15" hidden="false" customHeight="true" outlineLevel="0" collapsed="false">
      <c r="B8" s="11" t="s">
        <v>259</v>
      </c>
      <c r="C8" s="24" t="n">
        <f aca="false">Paramètres!$C$20*MAX(0,MIN((C4-Paramètres!$C$15),IF((C4-Paramètres!$C$15)&lt;Paramètres!$C$31,(C4-Paramètres!$C$15),IF((C4-Paramètres!$C$15)&lt;Paramètres!$C$32,Paramètres!$C$31+0.3*((C4-Paramètres!$C$15)-Paramètres!$C$31),IF((C4-Paramètres!$C$15)&lt;Paramètres!$C$33,Paramètres!$C$35+0.2*((C4-Paramètres!$C$15)-Paramètres!$C$32),IF((C4-Paramètres!$C$15)&lt;Paramètres!$C$34,Paramètres!$C$36+0.1*((C4-Paramètres!$C$15)-Paramètres!$C$33),Paramètres!$C$37))))))</f>
        <v>0</v>
      </c>
      <c r="D8" s="24" t="n">
        <f aca="false">Paramètres!$C$20*MAX(0,MIN((D4-Paramètres!$C$15),IF((D4-Paramètres!$C$15)&lt;Paramètres!$C$31,(D4-Paramètres!$C$15),IF((D4-Paramètres!$C$15)&lt;Paramètres!$C$32,Paramètres!$C$31+0.3*((D4-Paramètres!$C$15)-Paramètres!$C$31),IF((D4-Paramètres!$C$15)&lt;Paramètres!$C$33,Paramètres!$C$35+0.2*((D4-Paramètres!$C$15)-Paramètres!$C$32),IF((D4-Paramètres!$C$15)&lt;Paramètres!$C$34,Paramètres!$C$36+0.1*((D4-Paramètres!$C$15)-Paramètres!$C$33),Paramètres!$C$37))))))</f>
        <v>0</v>
      </c>
      <c r="E8" s="24" t="n">
        <f aca="false">Paramètres!$C$20*MAX(0,MIN((E4-Paramètres!$C$15),IF((E4-Paramètres!$C$15)&lt;Paramètres!$C$31,(E4-Paramètres!$C$15),IF((E4-Paramètres!$C$15)&lt;Paramètres!$C$32,Paramètres!$C$31+0.3*((E4-Paramètres!$C$15)-Paramètres!$C$31),IF((E4-Paramètres!$C$15)&lt;Paramètres!$C$33,Paramètres!$C$35+0.2*((E4-Paramètres!$C$15)-Paramètres!$C$32),IF((E4-Paramètres!$C$15)&lt;Paramètres!$C$34,Paramètres!$C$36+0.1*((E4-Paramètres!$C$15)-Paramètres!$C$33),Paramètres!$C$37))))))</f>
        <v>0</v>
      </c>
      <c r="F8" s="24" t="n">
        <f aca="false">Paramètres!$C$20*MAX(0,MIN((F4-Paramètres!$C$15),IF((F4-Paramètres!$C$15)&lt;Paramètres!$C$31,(F4-Paramètres!$C$15),IF((F4-Paramètres!$C$15)&lt;Paramètres!$C$32,Paramètres!$C$31+0.3*((F4-Paramètres!$C$15)-Paramètres!$C$31),IF((F4-Paramètres!$C$15)&lt;Paramètres!$C$33,Paramètres!$C$35+0.2*((F4-Paramètres!$C$15)-Paramètres!$C$32),IF((F4-Paramètres!$C$15)&lt;Paramètres!$C$34,Paramètres!$C$36+0.1*((F4-Paramètres!$C$15)-Paramètres!$C$33),Paramètres!$C$37))))))</f>
        <v>0</v>
      </c>
      <c r="G8" s="24" t="n">
        <f aca="false">Paramètres!$C$20*MAX(0,MIN((G4-Paramètres!$C$15),IF((G4-Paramètres!$C$15)&lt;Paramètres!$C$31,(G4-Paramètres!$C$15),IF((G4-Paramètres!$C$15)&lt;Paramètres!$C$32,Paramètres!$C$31+0.3*((G4-Paramètres!$C$15)-Paramètres!$C$31),IF((G4-Paramètres!$C$15)&lt;Paramètres!$C$33,Paramètres!$C$35+0.2*((G4-Paramètres!$C$15)-Paramètres!$C$32),IF((G4-Paramètres!$C$15)&lt;Paramètres!$C$34,Paramètres!$C$36+0.1*((G4-Paramètres!$C$15)-Paramètres!$C$33),Paramètres!$C$37))))))</f>
        <v>0</v>
      </c>
      <c r="H8" s="24" t="n">
        <f aca="false">Paramètres!$C$20*MAX(0,MIN((H4-Paramètres!$C$15),IF((H4-Paramètres!$C$15)&lt;Paramètres!$C$31,(H4-Paramètres!$C$15),IF((H4-Paramètres!$C$15)&lt;Paramètres!$C$32,Paramètres!$C$31+0.3*((H4-Paramètres!$C$15)-Paramètres!$C$31),IF((H4-Paramètres!$C$15)&lt;Paramètres!$C$33,Paramètres!$C$35+0.2*((H4-Paramètres!$C$15)-Paramètres!$C$32),IF((H4-Paramètres!$C$15)&lt;Paramètres!$C$34,Paramètres!$C$36+0.1*((H4-Paramètres!$C$15)-Paramètres!$C$33),Paramètres!$C$37))))))</f>
        <v>0</v>
      </c>
      <c r="I8" s="24" t="n">
        <f aca="false">Paramètres!$C$20*MAX(0,MIN((I4-Paramètres!$C$15),IF((I4-Paramètres!$C$15)&lt;Paramètres!$C$31,(I4-Paramètres!$C$15),IF((I4-Paramètres!$C$15)&lt;Paramètres!$C$32,Paramètres!$C$31+0.3*((I4-Paramètres!$C$15)-Paramètres!$C$31),IF((I4-Paramètres!$C$15)&lt;Paramètres!$C$33,Paramètres!$C$35+0.2*((I4-Paramètres!$C$15)-Paramètres!$C$32),IF((I4-Paramètres!$C$15)&lt;Paramètres!$C$34,Paramètres!$C$36+0.1*((I4-Paramètres!$C$15)-Paramètres!$C$33),Paramètres!$C$37))))))</f>
        <v>0</v>
      </c>
      <c r="J8" s="24" t="n">
        <f aca="false">Paramètres!$C$20*MAX(0,MIN((J4-Paramètres!$C$15),IF((J4-Paramètres!$C$15)&lt;Paramètres!$C$31,(J4-Paramètres!$C$15),IF((J4-Paramètres!$C$15)&lt;Paramètres!$C$32,Paramètres!$C$31+0.3*((J4-Paramètres!$C$15)-Paramètres!$C$31),IF((J4-Paramètres!$C$15)&lt;Paramètres!$C$33,Paramètres!$C$35+0.2*((J4-Paramètres!$C$15)-Paramètres!$C$32),IF((J4-Paramètres!$C$15)&lt;Paramètres!$C$34,Paramètres!$C$36+0.1*((J4-Paramètres!$C$15)-Paramètres!$C$33),Paramètres!$C$37))))))</f>
        <v>0</v>
      </c>
      <c r="K8" s="24" t="n">
        <f aca="false">Paramètres!$C$20*MAX(0,MIN((K4-Paramètres!$C$15),IF((K4-Paramètres!$C$15)&lt;Paramètres!$C$31,(K4-Paramètres!$C$15),IF((K4-Paramètres!$C$15)&lt;Paramètres!$C$32,Paramètres!$C$31+0.3*((K4-Paramètres!$C$15)-Paramètres!$C$31),IF((K4-Paramètres!$C$15)&lt;Paramètres!$C$33,Paramètres!$C$35+0.2*((K4-Paramètres!$C$15)-Paramètres!$C$32),IF((K4-Paramètres!$C$15)&lt;Paramètres!$C$34,Paramètres!$C$36+0.1*((K4-Paramètres!$C$15)-Paramètres!$C$33),Paramètres!$C$37))))))</f>
        <v>0</v>
      </c>
      <c r="L8" s="24" t="n">
        <f aca="false">Paramètres!$C$20*MAX(0,MIN((L4-Paramètres!$C$15),IF((L4-Paramètres!$C$15)&lt;Paramètres!$C$31,(L4-Paramètres!$C$15),IF((L4-Paramètres!$C$15)&lt;Paramètres!$C$32,Paramètres!$C$31+0.3*((L4-Paramètres!$C$15)-Paramètres!$C$31),IF((L4-Paramètres!$C$15)&lt;Paramètres!$C$33,Paramètres!$C$35+0.2*((L4-Paramètres!$C$15)-Paramètres!$C$32),IF((L4-Paramètres!$C$15)&lt;Paramètres!$C$34,Paramètres!$C$36+0.1*((L4-Paramètres!$C$15)-Paramètres!$C$33),Paramètres!$C$37))))))</f>
        <v>0</v>
      </c>
      <c r="M8" s="24" t="n">
        <f aca="false">Paramètres!$C$20*MAX(0,MIN((M4-Paramètres!$C$15),IF((M4-Paramètres!$C$15)&lt;Paramètres!$C$31,(M4-Paramètres!$C$15),IF((M4-Paramètres!$C$15)&lt;Paramètres!$C$32,Paramètres!$C$31+0.3*((M4-Paramètres!$C$15)-Paramètres!$C$31),IF((M4-Paramètres!$C$15)&lt;Paramètres!$C$33,Paramètres!$C$35+0.2*((M4-Paramètres!$C$15)-Paramètres!$C$32),IF((M4-Paramètres!$C$15)&lt;Paramètres!$C$34,Paramètres!$C$36+0.1*((M4-Paramètres!$C$15)-Paramètres!$C$33),Paramètres!$C$37))))))</f>
        <v>0</v>
      </c>
      <c r="N8" s="24" t="n">
        <f aca="false">Paramètres!$C$20*MAX(0,MIN((N4-Paramètres!$C$15),IF((N4-Paramètres!$C$15)&lt;Paramètres!$C$31,(N4-Paramètres!$C$15),IF((N4-Paramètres!$C$15)&lt;Paramètres!$C$32,Paramètres!$C$31+0.3*((N4-Paramètres!$C$15)-Paramètres!$C$31),IF((N4-Paramètres!$C$15)&lt;Paramètres!$C$33,Paramètres!$C$35+0.2*((N4-Paramètres!$C$15)-Paramètres!$C$32),IF((N4-Paramètres!$C$15)&lt;Paramètres!$C$34,Paramètres!$C$36+0.1*((N4-Paramètres!$C$15)-Paramètres!$C$33),Paramètres!$C$37))))))</f>
        <v>0</v>
      </c>
    </row>
    <row r="9" customFormat="false" ht="15" hidden="false" customHeight="true" outlineLevel="0" collapsed="false">
      <c r="B9" s="11" t="s">
        <v>260</v>
      </c>
      <c r="C9" s="24" t="n">
        <f aca="false">IF(Paramètres!$C$22=1,MIN(0.3*Paramètres!$C$21,Paramètres!$C$23),0)</f>
        <v>0</v>
      </c>
      <c r="D9" s="24" t="n">
        <f aca="false">IF(Paramètres!$C$22=1,MIN(0.3*Paramètres!$C$21,Paramètres!$C$23),0)</f>
        <v>0</v>
      </c>
      <c r="E9" s="24" t="n">
        <f aca="false">IF(Paramètres!$C$22=1,MIN(0.3*Paramètres!$C$21,Paramètres!$C$23),0)</f>
        <v>0</v>
      </c>
      <c r="F9" s="24" t="n">
        <f aca="false">IF(Paramètres!$C$22=1,MIN(0.3*Paramètres!$C$21,Paramètres!$C$23),0)</f>
        <v>0</v>
      </c>
      <c r="G9" s="24" t="n">
        <f aca="false">IF(Paramètres!$C$22=1,MIN(0.3*Paramètres!$C$21,Paramètres!$C$23),0)</f>
        <v>0</v>
      </c>
      <c r="H9" s="24" t="n">
        <f aca="false">IF(Paramètres!$C$22=1,MIN(0.3*Paramètres!$C$21,Paramètres!$C$23),0)</f>
        <v>0</v>
      </c>
      <c r="I9" s="24" t="n">
        <f aca="false">IF(Paramètres!$C$22=1,MIN(0.3*Paramètres!$C$21,Paramètres!$C$23),0)</f>
        <v>0</v>
      </c>
      <c r="J9" s="24" t="n">
        <f aca="false">IF(Paramètres!$C$22=1,MIN(0.3*Paramètres!$C$21,Paramètres!$C$23),0)</f>
        <v>0</v>
      </c>
      <c r="K9" s="24" t="n">
        <f aca="false">IF(Paramètres!$C$22=1,MIN(0.3*Paramètres!$C$21,Paramètres!$C$23),0)</f>
        <v>0</v>
      </c>
      <c r="L9" s="24" t="n">
        <f aca="false">IF(Paramètres!$C$22=1,MIN(0.3*Paramètres!$C$21,Paramètres!$C$23),0)</f>
        <v>0</v>
      </c>
      <c r="M9" s="24" t="n">
        <f aca="false">IF(Paramètres!$C$22=1,MIN(0.3*Paramètres!$C$21,Paramètres!$C$23),0)</f>
        <v>0</v>
      </c>
      <c r="N9" s="24" t="n">
        <f aca="false">IF(Paramètres!$C$22=1,MIN(0.3*Paramètres!$C$21,Paramètres!$C$23),0)</f>
        <v>0</v>
      </c>
    </row>
    <row r="10" customFormat="false" ht="15" hidden="false" customHeight="true" outlineLevel="0" collapsed="false">
      <c r="B10" s="11" t="s">
        <v>261</v>
      </c>
      <c r="C10" s="24" t="n">
        <f aca="false">Paramètres!$C$27*MIN(0.3*Paramètres!$C$28,Paramètres!$C$23)</f>
        <v>3960</v>
      </c>
      <c r="D10" s="24" t="n">
        <f aca="false">Paramètres!$C$27*MIN(0.3*Paramètres!$C$28,Paramètres!$C$23)</f>
        <v>3960</v>
      </c>
      <c r="E10" s="24" t="n">
        <f aca="false">Paramètres!$C$27*MIN(0.3*Paramètres!$C$28,Paramètres!$C$23)</f>
        <v>3960</v>
      </c>
      <c r="F10" s="24" t="n">
        <f aca="false">Paramètres!$C$27*MIN(0.3*Paramètres!$C$28,Paramètres!$C$23)</f>
        <v>3960</v>
      </c>
      <c r="G10" s="24" t="n">
        <f aca="false">Paramètres!$C$27*MIN(0.3*Paramètres!$C$28,Paramètres!$C$23)</f>
        <v>3960</v>
      </c>
      <c r="H10" s="24" t="n">
        <f aca="false">Paramètres!$C$27*MIN(0.3*Paramètres!$C$28,Paramètres!$C$23)</f>
        <v>3960</v>
      </c>
      <c r="I10" s="24" t="n">
        <f aca="false">Paramètres!$C$27*MIN(0.3*Paramètres!$C$28,Paramètres!$C$23)</f>
        <v>3960</v>
      </c>
      <c r="J10" s="24" t="n">
        <f aca="false">Paramètres!$C$27*MIN(0.3*Paramètres!$C$28,Paramètres!$C$23)</f>
        <v>3960</v>
      </c>
      <c r="K10" s="24" t="n">
        <f aca="false">Paramètres!$C$27*MIN(0.3*Paramètres!$C$28,Paramètres!$C$23)</f>
        <v>3960</v>
      </c>
      <c r="L10" s="24" t="n">
        <f aca="false">Paramètres!$C$27*MIN(0.3*Paramètres!$C$28,Paramètres!$C$23)</f>
        <v>3960</v>
      </c>
      <c r="M10" s="24" t="n">
        <f aca="false">Paramètres!$C$27*MIN(0.3*Paramètres!$C$28,Paramètres!$C$23)</f>
        <v>3960</v>
      </c>
      <c r="N10" s="24" t="n">
        <f aca="false">Paramètres!$C$27*MIN(0.3*Paramètres!$C$28,Paramètres!$C$23)</f>
        <v>3960</v>
      </c>
    </row>
    <row r="11" customFormat="false" ht="15" hidden="false" customHeight="true" outlineLevel="0" collapsed="false">
      <c r="B11" s="11" t="s">
        <v>262</v>
      </c>
      <c r="C11" s="24" t="n">
        <f aca="false">C9+C10</f>
        <v>3960</v>
      </c>
      <c r="D11" s="24" t="n">
        <f aca="false">D9+D10</f>
        <v>3960</v>
      </c>
      <c r="E11" s="24" t="n">
        <f aca="false">E9+E10</f>
        <v>3960</v>
      </c>
      <c r="F11" s="24" t="n">
        <f aca="false">F9+F10</f>
        <v>3960</v>
      </c>
      <c r="G11" s="24" t="n">
        <f aca="false">G9+G10</f>
        <v>3960</v>
      </c>
      <c r="H11" s="24" t="n">
        <f aca="false">H9+H10</f>
        <v>3960</v>
      </c>
      <c r="I11" s="24" t="n">
        <f aca="false">I9+I10</f>
        <v>3960</v>
      </c>
      <c r="J11" s="24" t="n">
        <f aca="false">J9+J10</f>
        <v>3960</v>
      </c>
      <c r="K11" s="24" t="n">
        <f aca="false">K9+K10</f>
        <v>3960</v>
      </c>
      <c r="L11" s="24" t="n">
        <f aca="false">L9+L10</f>
        <v>3960</v>
      </c>
      <c r="M11" s="24" t="n">
        <f aca="false">M9+M10</f>
        <v>3960</v>
      </c>
      <c r="N11" s="24" t="n">
        <f aca="false">N9+N10</f>
        <v>3960</v>
      </c>
    </row>
    <row r="12" customFormat="false" ht="15" hidden="false" customHeight="true" outlineLevel="0" collapsed="false">
      <c r="B12" s="11" t="s">
        <v>263</v>
      </c>
      <c r="C12" s="24" t="n">
        <f aca="false">IF(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lt;Paramètres!$C$45,MAX(0,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MAX(0,Paramètres!$C$46-Paramètres!$C$47*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f>
        <v>0</v>
      </c>
      <c r="D12" s="24" t="n">
        <f aca="false">IF(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lt;Paramètres!$C$45,MAX(0,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MAX(0,Paramètres!$C$46-Paramètres!$C$47*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f>
        <v>0</v>
      </c>
      <c r="E12" s="24" t="n">
        <f aca="false">IF(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lt;Paramètres!$C$45,MAX(0,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MAX(0,Paramètres!$C$46-Paramètres!$C$47*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f>
        <v>0</v>
      </c>
      <c r="F12" s="24" t="n">
        <f aca="false">IF(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lt;Paramètres!$C$45,MAX(0,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MAX(0,Paramètres!$C$46-Paramètres!$C$47*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f>
        <v>0</v>
      </c>
      <c r="G12" s="24" t="n">
        <f aca="false">IF(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lt;Paramètres!$C$45,MAX(0,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MAX(0,Paramètres!$C$46-Paramètres!$C$47*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f>
        <v>0</v>
      </c>
      <c r="H12" s="24" t="n">
        <f aca="false">IF(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lt;Paramètres!$C$45,MAX(0,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MAX(0,Paramètres!$C$46-Paramètres!$C$47*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f>
        <v>0</v>
      </c>
      <c r="I12" s="24" t="n">
        <f aca="false">IF(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lt;Paramètres!$C$45,MAX(0,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MAX(0,Paramètres!$C$46-Paramètres!$C$47*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f>
        <v>0</v>
      </c>
      <c r="J12" s="24" t="n">
        <f aca="false">IF(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lt;Paramètres!$C$45,MAX(0,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MAX(0,Paramètres!$C$46-Paramètres!$C$47*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f>
        <v>0</v>
      </c>
      <c r="K12" s="24" t="n">
        <f aca="false">IF(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lt;Paramètres!$C$45,MAX(0,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MAX(0,Paramètres!$C$46-Paramètres!$C$47*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f>
        <v>0</v>
      </c>
      <c r="L12" s="24" t="n">
        <f aca="false">IF(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lt;Paramètres!$C$45,MAX(0,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MAX(0,Paramètres!$C$46-Paramètres!$C$47*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f>
        <v>0</v>
      </c>
      <c r="M12" s="24" t="n">
        <f aca="false">IF(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lt;Paramètres!$C$45,MAX(0,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MAX(0,Paramètres!$C$46-Paramètres!$C$47*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f>
        <v>0</v>
      </c>
      <c r="N12" s="24" t="n">
        <f aca="false">IF(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lt;Paramètres!$C$45,MAX(0,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MAX(0,Paramètres!$C$46-Paramètres!$C$47*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MAX((MAX(0,MIN((Paramètres!$C$8)/Paramètres!$C$9,Paramètres!$C$41)-Paramètres!$C$40)*0.11+MAX(0,MIN((Paramètres!$C$8)/Paramètres!$C$9,Paramètres!$C$42)-Paramètres!$C$41)*0.3+MAX(0,MIN((Paramètres!$C$8)/Paramètres!$C$9,Paramètres!$C$43)-Paramètres!$C$42)*0.41+MAX(0,(Paramètres!$C$8)/Paramètres!$C$9-Paramètres!$C$43)*0.45)*Paramètres!$C$9,(MAX(0,MIN((Paramètres!$C$8)/Paramètres!$C$10,Paramètres!$C$41)-Paramètres!$C$40)*0.11+MAX(0,MIN((Paramètres!$C$8)/Paramètres!$C$10,Paramètres!$C$42)-Paramètres!$C$41)*0.3+MAX(0,MIN((Paramètres!$C$8)/Paramètres!$C$10,Paramètres!$C$43)-Paramètres!$C$42)*0.41+MAX(0,(Paramètres!$C$8)/Paramètres!$C$10-Paramètres!$C$43)*0.45)*Paramètres!$C$10-(Paramètres!$C$9-Paramètres!$C$10)*2*Paramètres!$C$44))</f>
        <v>0</v>
      </c>
    </row>
    <row r="14" customFormat="false" ht="15" hidden="false" customHeight="true" outlineLevel="0" collapsed="false">
      <c r="B14" s="9" t="s">
        <v>264</v>
      </c>
      <c r="C14" s="10"/>
      <c r="D14" s="10"/>
      <c r="E14" s="10"/>
      <c r="F14" s="10"/>
      <c r="G14" s="10"/>
      <c r="H14" s="10"/>
      <c r="I14" s="10"/>
      <c r="J14" s="10"/>
      <c r="K14" s="10"/>
      <c r="L14" s="10"/>
      <c r="M14" s="10"/>
      <c r="N14" s="10"/>
    </row>
    <row r="15" customFormat="false" ht="15" hidden="false" customHeight="true" outlineLevel="0" collapsed="false">
      <c r="B15" s="20" t="s">
        <v>265</v>
      </c>
      <c r="C15" s="26" t="n">
        <f aca="false">MAX(0,C4-C8+Paramètres!$C$21)</f>
        <v>80000</v>
      </c>
      <c r="D15" s="26" t="n">
        <f aca="false">MAX(0,D4-D8+Paramètres!$C$21)</f>
        <v>40000</v>
      </c>
      <c r="E15" s="26" t="n">
        <f aca="false">MAX(0,E4-E8+Paramètres!$C$21)</f>
        <v>50000</v>
      </c>
      <c r="F15" s="26" t="n">
        <f aca="false">MAX(0,F4-F8+Paramètres!$C$21)</f>
        <v>60000</v>
      </c>
      <c r="G15" s="26" t="n">
        <f aca="false">MAX(0,G4-G8+Paramètres!$C$21)</f>
        <v>70000</v>
      </c>
      <c r="H15" s="26" t="n">
        <f aca="false">MAX(0,H4-H8+Paramètres!$C$21)</f>
        <v>80000</v>
      </c>
      <c r="I15" s="26" t="n">
        <f aca="false">MAX(0,I4-I8+Paramètres!$C$21)</f>
        <v>90000</v>
      </c>
      <c r="J15" s="26" t="n">
        <f aca="false">MAX(0,J4-J8+Paramètres!$C$21)</f>
        <v>100000</v>
      </c>
      <c r="K15" s="26" t="n">
        <f aca="false">MAX(0,K4-K8+Paramètres!$C$21)</f>
        <v>120000</v>
      </c>
      <c r="L15" s="26" t="n">
        <f aca="false">MAX(0,L4-L8+Paramètres!$C$21)</f>
        <v>150000</v>
      </c>
      <c r="M15" s="26" t="n">
        <f aca="false">MAX(0,M4-M8+Paramètres!$C$21)</f>
        <v>200000</v>
      </c>
      <c r="N15" s="26" t="n">
        <f aca="false">MAX(0,N4-N8+Paramètres!$C$21)</f>
        <v>250000</v>
      </c>
    </row>
    <row r="16" customFormat="false" ht="15" hidden="false" customHeight="true" outlineLevel="0" collapsed="false">
      <c r="B16" s="11" t="s">
        <v>266</v>
      </c>
      <c r="C16" s="24" t="n">
        <f aca="false">MAX(0,C15-C11)</f>
        <v>76040</v>
      </c>
      <c r="D16" s="24" t="n">
        <f aca="false">MAX(0,D15-D11)</f>
        <v>36040</v>
      </c>
      <c r="E16" s="24" t="n">
        <f aca="false">MAX(0,E15-E11)</f>
        <v>46040</v>
      </c>
      <c r="F16" s="24" t="n">
        <f aca="false">MAX(0,F15-F11)</f>
        <v>56040</v>
      </c>
      <c r="G16" s="24" t="n">
        <f aca="false">MAX(0,G15-G11)</f>
        <v>66040</v>
      </c>
      <c r="H16" s="24" t="n">
        <f aca="false">MAX(0,H15-H11)</f>
        <v>76040</v>
      </c>
      <c r="I16" s="24" t="n">
        <f aca="false">MAX(0,I15-I11)</f>
        <v>86040</v>
      </c>
      <c r="J16" s="24" t="n">
        <f aca="false">MAX(0,J15-J11)</f>
        <v>96040</v>
      </c>
      <c r="K16" s="24" t="n">
        <f aca="false">MAX(0,K15-K11)</f>
        <v>116040</v>
      </c>
      <c r="L16" s="24" t="n">
        <f aca="false">MAX(0,L15-L11)</f>
        <v>146040</v>
      </c>
      <c r="M16" s="24" t="n">
        <f aca="false">MAX(0,M15-M11)</f>
        <v>196040</v>
      </c>
      <c r="N16" s="24" t="n">
        <f aca="false">MAX(0,N15-N11)</f>
        <v>246040</v>
      </c>
    </row>
    <row r="17" customFormat="false" ht="15" hidden="false" customHeight="true" outlineLevel="0" collapsed="false">
      <c r="B17" s="11" t="s">
        <v>267</v>
      </c>
      <c r="C17" s="24" t="n">
        <f aca="false">MIN(MAX(Paramètres!$C$51*C16,Paramètres!$C$52),Paramètres!$C$53,MAX(0,C16))</f>
        <v>19770.4</v>
      </c>
      <c r="D17" s="24" t="n">
        <f aca="false">MIN(MAX(Paramètres!$C$51*D16,Paramètres!$C$52),Paramètres!$C$53,MAX(0,D16))</f>
        <v>9370.4</v>
      </c>
      <c r="E17" s="24" t="n">
        <f aca="false">MIN(MAX(Paramètres!$C$51*E16,Paramètres!$C$52),Paramètres!$C$53,MAX(0,E16))</f>
        <v>11970.4</v>
      </c>
      <c r="F17" s="24" t="n">
        <f aca="false">MIN(MAX(Paramètres!$C$51*F16,Paramètres!$C$52),Paramètres!$C$53,MAX(0,F16))</f>
        <v>14570.4</v>
      </c>
      <c r="G17" s="24" t="n">
        <f aca="false">MIN(MAX(Paramètres!$C$51*G16,Paramètres!$C$52),Paramètres!$C$53,MAX(0,G16))</f>
        <v>17170.4</v>
      </c>
      <c r="H17" s="24" t="n">
        <f aca="false">MIN(MAX(Paramètres!$C$51*H16,Paramètres!$C$52),Paramètres!$C$53,MAX(0,H16))</f>
        <v>19770.4</v>
      </c>
      <c r="I17" s="24" t="n">
        <f aca="false">MIN(MAX(Paramètres!$C$51*I16,Paramètres!$C$52),Paramètres!$C$53,MAX(0,I16))</f>
        <v>22370.4</v>
      </c>
      <c r="J17" s="24" t="n">
        <f aca="false">MIN(MAX(Paramètres!$C$51*J16,Paramètres!$C$52),Paramètres!$C$53,MAX(0,J16))</f>
        <v>24970.4</v>
      </c>
      <c r="K17" s="24" t="n">
        <f aca="false">MIN(MAX(Paramètres!$C$51*K16,Paramètres!$C$52),Paramètres!$C$53,MAX(0,K16))</f>
        <v>30170.4</v>
      </c>
      <c r="L17" s="24" t="n">
        <f aca="false">MIN(MAX(Paramètres!$C$51*L16,Paramètres!$C$52),Paramètres!$C$53,MAX(0,L16))</f>
        <v>37970.4</v>
      </c>
      <c r="M17" s="24" t="n">
        <f aca="false">MIN(MAX(Paramètres!$C$51*M16,Paramètres!$C$52),Paramètres!$C$53,MAX(0,M16))</f>
        <v>50970.4</v>
      </c>
      <c r="N17" s="24" t="n">
        <f aca="false">MIN(MAX(Paramètres!$C$51*N16,Paramètres!$C$52),Paramètres!$C$53,MAX(0,N16))</f>
        <v>62478</v>
      </c>
    </row>
    <row r="18" customFormat="false" ht="15" hidden="false" customHeight="true" outlineLevel="0" collapsed="false">
      <c r="B18" s="11" t="s">
        <v>268</v>
      </c>
      <c r="C18" s="24" t="n">
        <f aca="false">MAX(0,C16-C17)</f>
        <v>56269.6</v>
      </c>
      <c r="D18" s="24" t="n">
        <f aca="false">MAX(0,D16-D17)</f>
        <v>26669.6</v>
      </c>
      <c r="E18" s="24" t="n">
        <f aca="false">MAX(0,E16-E17)</f>
        <v>34069.6</v>
      </c>
      <c r="F18" s="24" t="n">
        <f aca="false">MAX(0,F16-F17)</f>
        <v>41469.6</v>
      </c>
      <c r="G18" s="24" t="n">
        <f aca="false">MAX(0,G16-G17)</f>
        <v>48869.6</v>
      </c>
      <c r="H18" s="24" t="n">
        <f aca="false">MAX(0,H16-H17)</f>
        <v>56269.6</v>
      </c>
      <c r="I18" s="24" t="n">
        <f aca="false">MAX(0,I16-I17)</f>
        <v>63669.6</v>
      </c>
      <c r="J18" s="24" t="n">
        <f aca="false">MAX(0,J16-J17)</f>
        <v>71069.6</v>
      </c>
      <c r="K18" s="24" t="n">
        <f aca="false">MAX(0,K16-K17)</f>
        <v>85869.6</v>
      </c>
      <c r="L18" s="24" t="n">
        <f aca="false">MAX(0,L16-L17)</f>
        <v>108069.6</v>
      </c>
      <c r="M18" s="24" t="n">
        <f aca="false">MAX(0,M16-M17)</f>
        <v>145069.6</v>
      </c>
      <c r="N18" s="24" t="n">
        <f aca="false">MAX(0,N16-N17)</f>
        <v>183562</v>
      </c>
    </row>
    <row r="19" customFormat="false" ht="15" hidden="false" customHeight="true" outlineLevel="0" collapsed="false">
      <c r="B19" s="11" t="s">
        <v>269</v>
      </c>
      <c r="C19" s="24" t="n">
        <f aca="false">IF(C18&lt;=3*Paramètres!$C$50,MAX(C18,0.2*Paramètres!$C$50)*(IF(C18&lt;Paramètres!$C$69*Paramètres!$C$50,0,IF(C18&lt;Paramètres!$C$70*Paramètres!$C$50,Paramètres!$D$69+(Paramètres!$D$70-Paramètres!$D$69)*(C18/Paramètres!$C$50-Paramètres!$C$69)/(Paramètres!$C$70-Paramètres!$C$69),IF(C18&lt;Paramètres!$C$71*Paramètres!$C$50,Paramètres!$D$70+(Paramètres!$D$71-Paramètres!$D$70)*(C18/Paramètres!$C$50-Paramètres!$C$70)/(Paramètres!$C$71-Paramètres!$C$70),IF(C18&lt;Paramètres!$C$72*Paramètres!$C$50,Paramètres!$D$71+(Paramètres!$D$72-Paramètres!$D$71)*(C18/Paramètres!$C$50-Paramètres!$C$71)/(Paramètres!$C$72-Paramètres!$C$71),IF(C18&lt;Paramètres!$C$73*Paramètres!$C$50,Paramètres!$D$72+(Paramètres!$D$73-Paramètres!$D$72)*(C18/Paramètres!$C$50-Paramètres!$C$72)/(Paramètres!$C$73-Paramètres!$C$72),IF(C18&lt;Paramètres!$C$74*Paramètres!$C$50,Paramètres!$D$73+(Paramètres!$D$74-Paramètres!$D$73)*(C18/Paramètres!$C$50-Paramètres!$C$73)/(Paramètres!$C$74-Paramètres!$C$73),Paramètres!$D$74))))))),3*Paramètres!$C$50*Paramètres!$D$74+(C18-3*Paramètres!$C$50)*Paramètres!$C$75)</f>
        <v>3710.6573640061</v>
      </c>
      <c r="D19" s="24" t="n">
        <f aca="false">IF(D18&lt;=3*Paramètres!$C$50,MAX(D18,0.2*Paramètres!$C$50)*(IF(D18&lt;Paramètres!$C$69*Paramètres!$C$50,0,IF(D18&lt;Paramètres!$C$70*Paramètres!$C$50,Paramètres!$D$69+(Paramètres!$D$70-Paramètres!$D$69)*(D18/Paramètres!$C$50-Paramètres!$C$69)/(Paramètres!$C$70-Paramètres!$C$69),IF(D18&lt;Paramètres!$C$71*Paramètres!$C$50,Paramètres!$D$70+(Paramètres!$D$71-Paramètres!$D$70)*(D18/Paramètres!$C$50-Paramètres!$C$70)/(Paramètres!$C$71-Paramètres!$C$70),IF(D18&lt;Paramètres!$C$72*Paramètres!$C$50,Paramètres!$D$71+(Paramètres!$D$72-Paramètres!$D$71)*(D18/Paramètres!$C$50-Paramètres!$C$71)/(Paramètres!$C$72-Paramètres!$C$71),IF(D18&lt;Paramètres!$C$73*Paramètres!$C$50,Paramètres!$D$72+(Paramètres!$D$73-Paramètres!$D$72)*(D18/Paramètres!$C$50-Paramètres!$C$72)/(Paramètres!$C$73-Paramètres!$C$72),IF(D18&lt;Paramètres!$C$74*Paramètres!$C$50,Paramètres!$D$73+(Paramètres!$D$74-Paramètres!$D$73)*(D18/Paramètres!$C$50-Paramètres!$C$73)/(Paramètres!$C$74-Paramètres!$C$73),Paramètres!$D$74))))))),3*Paramètres!$C$50*Paramètres!$D$74+(D18-3*Paramètres!$C$50)*Paramètres!$C$75)</f>
        <v>916.510848106533</v>
      </c>
      <c r="E19" s="24" t="n">
        <f aca="false">IF(E18&lt;=3*Paramètres!$C$50,MAX(E18,0.2*Paramètres!$C$50)*(IF(E18&lt;Paramètres!$C$69*Paramètres!$C$50,0,IF(E18&lt;Paramètres!$C$70*Paramètres!$C$50,Paramètres!$D$69+(Paramètres!$D$70-Paramètres!$D$69)*(E18/Paramètres!$C$50-Paramètres!$C$69)/(Paramètres!$C$70-Paramètres!$C$69),IF(E18&lt;Paramètres!$C$71*Paramètres!$C$50,Paramètres!$D$70+(Paramètres!$D$71-Paramètres!$D$70)*(E18/Paramètres!$C$50-Paramètres!$C$70)/(Paramètres!$C$71-Paramètres!$C$70),IF(E18&lt;Paramètres!$C$72*Paramètres!$C$50,Paramètres!$D$71+(Paramètres!$D$72-Paramètres!$D$71)*(E18/Paramètres!$C$50-Paramètres!$C$71)/(Paramètres!$C$72-Paramètres!$C$71),IF(E18&lt;Paramètres!$C$73*Paramètres!$C$50,Paramètres!$D$72+(Paramètres!$D$73-Paramètres!$D$72)*(E18/Paramètres!$C$50-Paramètres!$C$72)/(Paramètres!$C$73-Paramètres!$C$72),IF(E18&lt;Paramètres!$C$74*Paramètres!$C$50,Paramètres!$D$73+(Paramètres!$D$74-Paramètres!$D$73)*(E18/Paramètres!$C$50-Paramètres!$C$73)/(Paramètres!$C$74-Paramètres!$C$73),Paramètres!$D$74))))))),3*Paramètres!$C$50*Paramètres!$D$74+(E18-3*Paramètres!$C$50)*Paramètres!$C$75)</f>
        <v>1548.28822238868</v>
      </c>
      <c r="F19" s="24" t="n">
        <f aca="false">IF(F18&lt;=3*Paramètres!$C$50,MAX(F18,0.2*Paramètres!$C$50)*(IF(F18&lt;Paramètres!$C$69*Paramètres!$C$50,0,IF(F18&lt;Paramètres!$C$70*Paramètres!$C$50,Paramètres!$D$69+(Paramètres!$D$70-Paramètres!$D$69)*(F18/Paramètres!$C$50-Paramètres!$C$69)/(Paramètres!$C$70-Paramètres!$C$69),IF(F18&lt;Paramètres!$C$71*Paramètres!$C$50,Paramètres!$D$70+(Paramètres!$D$71-Paramètres!$D$70)*(F18/Paramètres!$C$50-Paramètres!$C$70)/(Paramètres!$C$71-Paramètres!$C$70),IF(F18&lt;Paramètres!$C$72*Paramètres!$C$50,Paramètres!$D$71+(Paramètres!$D$72-Paramètres!$D$71)*(F18/Paramètres!$C$50-Paramètres!$C$71)/(Paramètres!$C$72-Paramètres!$C$71),IF(F18&lt;Paramètres!$C$73*Paramètres!$C$50,Paramètres!$D$72+(Paramètres!$D$73-Paramètres!$D$72)*(F18/Paramètres!$C$50-Paramètres!$C$72)/(Paramètres!$C$73-Paramètres!$C$72),IF(F18&lt;Paramètres!$C$74*Paramètres!$C$50,Paramètres!$D$73+(Paramètres!$D$74-Paramètres!$D$73)*(F18/Paramètres!$C$50-Paramètres!$C$73)/(Paramètres!$C$74-Paramètres!$C$73),Paramètres!$D$74))))))),3*Paramètres!$C$50*Paramètres!$D$74+(F18-3*Paramètres!$C$50)*Paramètres!$C$75)</f>
        <v>2203.84261273408</v>
      </c>
      <c r="G19" s="24" t="n">
        <f aca="false">IF(G18&lt;=3*Paramètres!$C$50,MAX(G18,0.2*Paramètres!$C$50)*(IF(G18&lt;Paramètres!$C$69*Paramètres!$C$50,0,IF(G18&lt;Paramètres!$C$70*Paramètres!$C$50,Paramètres!$D$69+(Paramètres!$D$70-Paramètres!$D$69)*(G18/Paramètres!$C$50-Paramètres!$C$69)/(Paramètres!$C$70-Paramètres!$C$69),IF(G18&lt;Paramètres!$C$71*Paramètres!$C$50,Paramètres!$D$70+(Paramètres!$D$71-Paramètres!$D$70)*(G18/Paramètres!$C$50-Paramètres!$C$70)/(Paramètres!$C$71-Paramètres!$C$70),IF(G18&lt;Paramètres!$C$72*Paramètres!$C$50,Paramètres!$D$71+(Paramètres!$D$72-Paramètres!$D$71)*(G18/Paramètres!$C$50-Paramètres!$C$71)/(Paramètres!$C$72-Paramètres!$C$71),IF(G18&lt;Paramètres!$C$73*Paramètres!$C$50,Paramètres!$D$72+(Paramètres!$D$73-Paramètres!$D$72)*(G18/Paramètres!$C$50-Paramètres!$C$72)/(Paramètres!$C$73-Paramètres!$C$72),IF(G18&lt;Paramètres!$C$74*Paramètres!$C$50,Paramètres!$D$73+(Paramètres!$D$74-Paramètres!$D$73)*(G18/Paramètres!$C$50-Paramètres!$C$73)/(Paramètres!$C$74-Paramètres!$C$73),Paramètres!$D$74))))))),3*Paramètres!$C$50*Paramètres!$D$74+(G18-3*Paramètres!$C$50)*Paramètres!$C$75)</f>
        <v>2973.33791027882</v>
      </c>
      <c r="H19" s="24" t="n">
        <f aca="false">IF(H18&lt;=3*Paramètres!$C$50,MAX(H18,0.2*Paramètres!$C$50)*(IF(H18&lt;Paramètres!$C$69*Paramètres!$C$50,0,IF(H18&lt;Paramètres!$C$70*Paramètres!$C$50,Paramètres!$D$69+(Paramètres!$D$70-Paramètres!$D$69)*(H18/Paramètres!$C$50-Paramètres!$C$69)/(Paramètres!$C$70-Paramètres!$C$69),IF(H18&lt;Paramètres!$C$71*Paramètres!$C$50,Paramètres!$D$70+(Paramètres!$D$71-Paramètres!$D$70)*(H18/Paramètres!$C$50-Paramètres!$C$70)/(Paramètres!$C$71-Paramètres!$C$70),IF(H18&lt;Paramètres!$C$72*Paramètres!$C$50,Paramètres!$D$71+(Paramètres!$D$72-Paramètres!$D$71)*(H18/Paramètres!$C$50-Paramètres!$C$71)/(Paramètres!$C$72-Paramètres!$C$71),IF(H18&lt;Paramètres!$C$73*Paramètres!$C$50,Paramètres!$D$72+(Paramètres!$D$73-Paramètres!$D$72)*(H18/Paramètres!$C$50-Paramètres!$C$72)/(Paramètres!$C$73-Paramètres!$C$72),IF(H18&lt;Paramètres!$C$74*Paramètres!$C$50,Paramètres!$D$73+(Paramètres!$D$74-Paramètres!$D$73)*(H18/Paramètres!$C$50-Paramètres!$C$73)/(Paramètres!$C$74-Paramètres!$C$73),Paramètres!$D$74))))))),3*Paramètres!$C$50*Paramètres!$D$74+(H18-3*Paramètres!$C$50)*Paramètres!$C$75)</f>
        <v>3710.6573640061</v>
      </c>
      <c r="I19" s="24" t="n">
        <f aca="false">IF(I18&lt;=3*Paramètres!$C$50,MAX(I18,0.2*Paramètres!$C$50)*(IF(I18&lt;Paramètres!$C$69*Paramètres!$C$50,0,IF(I18&lt;Paramètres!$C$70*Paramètres!$C$50,Paramètres!$D$69+(Paramètres!$D$70-Paramètres!$D$69)*(I18/Paramètres!$C$50-Paramètres!$C$69)/(Paramètres!$C$70-Paramètres!$C$69),IF(I18&lt;Paramètres!$C$71*Paramètres!$C$50,Paramètres!$D$70+(Paramètres!$D$71-Paramètres!$D$70)*(I18/Paramètres!$C$50-Paramètres!$C$70)/(Paramètres!$C$71-Paramètres!$C$70),IF(I18&lt;Paramètres!$C$72*Paramètres!$C$50,Paramètres!$D$71+(Paramètres!$D$72-Paramètres!$D$71)*(I18/Paramètres!$C$50-Paramètres!$C$71)/(Paramètres!$C$72-Paramètres!$C$71),IF(I18&lt;Paramètres!$C$73*Paramètres!$C$50,Paramètres!$D$72+(Paramètres!$D$73-Paramètres!$D$72)*(I18/Paramètres!$C$50-Paramètres!$C$72)/(Paramètres!$C$73-Paramètres!$C$72),IF(I18&lt;Paramètres!$C$74*Paramètres!$C$50,Paramètres!$D$73+(Paramètres!$D$74-Paramètres!$D$73)*(I18/Paramètres!$C$50-Paramètres!$C$73)/(Paramètres!$C$74-Paramètres!$C$73),Paramètres!$D$74))))))),3*Paramètres!$C$50*Paramètres!$D$74+(I18-3*Paramètres!$C$50)*Paramètres!$C$75)</f>
        <v>4329.35792719101</v>
      </c>
      <c r="J19" s="24" t="n">
        <f aca="false">IF(J18&lt;=3*Paramètres!$C$50,MAX(J18,0.2*Paramètres!$C$50)*(IF(J18&lt;Paramètres!$C$69*Paramètres!$C$50,0,IF(J18&lt;Paramètres!$C$70*Paramètres!$C$50,Paramètres!$D$69+(Paramètres!$D$70-Paramètres!$D$69)*(J18/Paramètres!$C$50-Paramètres!$C$69)/(Paramètres!$C$70-Paramètres!$C$69),IF(J18&lt;Paramètres!$C$71*Paramètres!$C$50,Paramètres!$D$70+(Paramètres!$D$71-Paramètres!$D$70)*(J18/Paramètres!$C$50-Paramètres!$C$70)/(Paramètres!$C$71-Paramètres!$C$70),IF(J18&lt;Paramètres!$C$72*Paramètres!$C$50,Paramètres!$D$71+(Paramètres!$D$72-Paramètres!$D$71)*(J18/Paramètres!$C$50-Paramètres!$C$71)/(Paramètres!$C$72-Paramètres!$C$71),IF(J18&lt;Paramètres!$C$73*Paramètres!$C$50,Paramètres!$D$72+(Paramètres!$D$73-Paramètres!$D$72)*(J18/Paramètres!$C$50-Paramètres!$C$72)/(Paramètres!$C$73-Paramètres!$C$72),IF(J18&lt;Paramètres!$C$74*Paramètres!$C$50,Paramètres!$D$73+(Paramètres!$D$74-Paramètres!$D$73)*(J18/Paramètres!$C$50-Paramètres!$C$73)/(Paramètres!$C$74-Paramètres!$C$73),Paramètres!$D$74))))))),3*Paramètres!$C$50*Paramètres!$D$74+(J18-3*Paramètres!$C$50)*Paramètres!$C$75)</f>
        <v>4978.44273229574</v>
      </c>
      <c r="K19" s="24" t="n">
        <f aca="false">IF(K18&lt;=3*Paramètres!$C$50,MAX(K18,0.2*Paramètres!$C$50)*(IF(K18&lt;Paramètres!$C$69*Paramètres!$C$50,0,IF(K18&lt;Paramètres!$C$70*Paramètres!$C$50,Paramètres!$D$69+(Paramètres!$D$70-Paramètres!$D$69)*(K18/Paramètres!$C$50-Paramètres!$C$69)/(Paramètres!$C$70-Paramètres!$C$69),IF(K18&lt;Paramètres!$C$71*Paramètres!$C$50,Paramètres!$D$70+(Paramètres!$D$71-Paramètres!$D$70)*(K18/Paramètres!$C$50-Paramètres!$C$70)/(Paramètres!$C$71-Paramètres!$C$70),IF(K18&lt;Paramètres!$C$72*Paramètres!$C$50,Paramètres!$D$71+(Paramètres!$D$72-Paramètres!$D$71)*(K18/Paramètres!$C$50-Paramètres!$C$71)/(Paramètres!$C$72-Paramètres!$C$71),IF(K18&lt;Paramètres!$C$73*Paramètres!$C$50,Paramètres!$D$72+(Paramètres!$D$73-Paramètres!$D$72)*(K18/Paramètres!$C$50-Paramètres!$C$72)/(Paramètres!$C$73-Paramètres!$C$72),IF(K18&lt;Paramètres!$C$74*Paramètres!$C$50,Paramètres!$D$73+(Paramètres!$D$74-Paramètres!$D$73)*(K18/Paramètres!$C$50-Paramètres!$C$73)/(Paramètres!$C$74-Paramètres!$C$73),Paramètres!$D$74))))))),3*Paramètres!$C$50*Paramètres!$D$74+(K18-3*Paramètres!$C$50)*Paramètres!$C$75)</f>
        <v>6367.76506826467</v>
      </c>
      <c r="L19" s="24" t="n">
        <f aca="false">IF(L18&lt;=3*Paramètres!$C$50,MAX(L18,0.2*Paramètres!$C$50)*(IF(L18&lt;Paramètres!$C$69*Paramètres!$C$50,0,IF(L18&lt;Paramètres!$C$70*Paramètres!$C$50,Paramètres!$D$69+(Paramètres!$D$70-Paramètres!$D$69)*(L18/Paramètres!$C$50-Paramètres!$C$69)/(Paramètres!$C$70-Paramètres!$C$69),IF(L18&lt;Paramètres!$C$71*Paramètres!$C$50,Paramètres!$D$70+(Paramètres!$D$71-Paramètres!$D$70)*(L18/Paramètres!$C$50-Paramètres!$C$70)/(Paramètres!$C$71-Paramètres!$C$70),IF(L18&lt;Paramètres!$C$72*Paramètres!$C$50,Paramètres!$D$71+(Paramètres!$D$72-Paramètres!$D$71)*(L18/Paramètres!$C$50-Paramètres!$C$71)/(Paramètres!$C$72-Paramètres!$C$71),IF(L18&lt;Paramètres!$C$73*Paramètres!$C$50,Paramètres!$D$72+(Paramètres!$D$73-Paramètres!$D$72)*(L18/Paramètres!$C$50-Paramètres!$C$72)/(Paramètres!$C$73-Paramètres!$C$72),IF(L18&lt;Paramètres!$C$74*Paramètres!$C$50,Paramètres!$D$73+(Paramètres!$D$74-Paramètres!$D$73)*(L18/Paramètres!$C$50-Paramètres!$C$73)/(Paramètres!$C$74-Paramètres!$C$73),Paramètres!$D$74))))))),3*Paramètres!$C$50*Paramètres!$D$74+(L18-3*Paramètres!$C$50)*Paramètres!$C$75)</f>
        <v>8536.32191197004</v>
      </c>
      <c r="M19" s="24" t="n">
        <f aca="false">IF(M18&lt;=3*Paramètres!$C$50,MAX(M18,0.2*Paramètres!$C$50)*(IF(M18&lt;Paramètres!$C$69*Paramètres!$C$50,0,IF(M18&lt;Paramètres!$C$70*Paramètres!$C$50,Paramètres!$D$69+(Paramètres!$D$70-Paramètres!$D$69)*(M18/Paramètres!$C$50-Paramètres!$C$69)/(Paramètres!$C$70-Paramètres!$C$69),IF(M18&lt;Paramètres!$C$71*Paramètres!$C$50,Paramètres!$D$70+(Paramètres!$D$71-Paramètres!$D$70)*(M18/Paramètres!$C$50-Paramètres!$C$70)/(Paramètres!$C$71-Paramètres!$C$70),IF(M18&lt;Paramètres!$C$72*Paramètres!$C$50,Paramètres!$D$71+(Paramètres!$D$72-Paramètres!$D$71)*(M18/Paramètres!$C$50-Paramètres!$C$71)/(Paramètres!$C$72-Paramètres!$C$71),IF(M18&lt;Paramètres!$C$73*Paramètres!$C$50,Paramètres!$D$72+(Paramètres!$D$73-Paramètres!$D$72)*(M18/Paramètres!$C$50-Paramètres!$C$72)/(Paramètres!$C$73-Paramètres!$C$72),IF(M18&lt;Paramètres!$C$74*Paramètres!$C$50,Paramètres!$D$73+(Paramètres!$D$74-Paramètres!$D$73)*(M18/Paramètres!$C$50-Paramètres!$C$73)/(Paramètres!$C$74-Paramètres!$C$73),Paramètres!$D$74))))))),3*Paramètres!$C$50*Paramètres!$D$74+(M18-3*Paramètres!$C$50)*Paramètres!$C$75)</f>
        <v>12313.124</v>
      </c>
      <c r="N19" s="24" t="n">
        <f aca="false">IF(N18&lt;=3*Paramètres!$C$50,MAX(N18,0.2*Paramètres!$C$50)*(IF(N18&lt;Paramètres!$C$69*Paramètres!$C$50,0,IF(N18&lt;Paramètres!$C$70*Paramètres!$C$50,Paramètres!$D$69+(Paramètres!$D$70-Paramètres!$D$69)*(N18/Paramètres!$C$50-Paramètres!$C$69)/(Paramètres!$C$70-Paramètres!$C$69),IF(N18&lt;Paramètres!$C$71*Paramètres!$C$50,Paramètres!$D$70+(Paramètres!$D$71-Paramètres!$D$70)*(N18/Paramètres!$C$50-Paramètres!$C$70)/(Paramètres!$C$71-Paramètres!$C$70),IF(N18&lt;Paramètres!$C$72*Paramètres!$C$50,Paramètres!$D$71+(Paramètres!$D$72-Paramètres!$D$71)*(N18/Paramètres!$C$50-Paramètres!$C$71)/(Paramètres!$C$72-Paramètres!$C$71),IF(N18&lt;Paramètres!$C$73*Paramètres!$C$50,Paramètres!$D$72+(Paramètres!$D$73-Paramètres!$D$72)*(N18/Paramètres!$C$50-Paramètres!$C$72)/(Paramètres!$C$73-Paramètres!$C$72),IF(N18&lt;Paramètres!$C$74*Paramètres!$C$50,Paramètres!$D$73+(Paramètres!$D$74-Paramètres!$D$73)*(N18/Paramètres!$C$50-Paramètres!$C$73)/(Paramètres!$C$74-Paramètres!$C$73),Paramètres!$D$74))))))),3*Paramètres!$C$50*Paramètres!$D$74+(N18-3*Paramètres!$C$50)*Paramètres!$C$75)</f>
        <v>14815.13</v>
      </c>
    </row>
    <row r="20" customFormat="false" ht="15" hidden="false" customHeight="true" outlineLevel="0" collapsed="false">
      <c r="B20" s="11" t="s">
        <v>270</v>
      </c>
      <c r="C20" s="24" t="n">
        <f aca="false">Paramètres!$C$54*MAX(C18,0.115*Paramètres!$C$50)</f>
        <v>618.9656</v>
      </c>
      <c r="D20" s="24" t="n">
        <f aca="false">Paramètres!$C$54*MAX(D18,0.115*Paramètres!$C$50)</f>
        <v>293.3656</v>
      </c>
      <c r="E20" s="24" t="n">
        <f aca="false">Paramètres!$C$54*MAX(E18,0.115*Paramètres!$C$50)</f>
        <v>374.7656</v>
      </c>
      <c r="F20" s="24" t="n">
        <f aca="false">Paramètres!$C$54*MAX(F18,0.115*Paramètres!$C$50)</f>
        <v>456.1656</v>
      </c>
      <c r="G20" s="24" t="n">
        <f aca="false">Paramètres!$C$54*MAX(G18,0.115*Paramètres!$C$50)</f>
        <v>537.5656</v>
      </c>
      <c r="H20" s="24" t="n">
        <f aca="false">Paramètres!$C$54*MAX(H18,0.115*Paramètres!$C$50)</f>
        <v>618.9656</v>
      </c>
      <c r="I20" s="24" t="n">
        <f aca="false">Paramètres!$C$54*MAX(I18,0.115*Paramètres!$C$50)</f>
        <v>700.3656</v>
      </c>
      <c r="J20" s="24" t="n">
        <f aca="false">Paramètres!$C$54*MAX(J18,0.115*Paramètres!$C$50)</f>
        <v>781.7656</v>
      </c>
      <c r="K20" s="24" t="n">
        <f aca="false">Paramètres!$C$54*MAX(K18,0.115*Paramètres!$C$50)</f>
        <v>944.5656</v>
      </c>
      <c r="L20" s="24" t="n">
        <f aca="false">Paramètres!$C$54*MAX(L18,0.115*Paramètres!$C$50)</f>
        <v>1188.7656</v>
      </c>
      <c r="M20" s="24" t="n">
        <f aca="false">Paramètres!$C$54*MAX(M18,0.115*Paramètres!$C$50)</f>
        <v>1595.7656</v>
      </c>
      <c r="N20" s="24" t="n">
        <f aca="false">Paramètres!$C$54*MAX(N18,0.115*Paramètres!$C$50)</f>
        <v>2019.182</v>
      </c>
    </row>
    <row r="21" customFormat="false" ht="15" hidden="false" customHeight="true" outlineLevel="0" collapsed="false">
      <c r="B21" s="11" t="s">
        <v>271</v>
      </c>
      <c r="C21" s="24" t="n">
        <f aca="false">Paramètres!$C$55*MIN(MAX(C18,Paramètres!$C$56),Paramètres!$C$50)</f>
        <v>8242.29</v>
      </c>
      <c r="D21" s="24" t="n">
        <f aca="false">Paramètres!$C$55*MIN(MAX(D18,Paramètres!$C$56),Paramètres!$C$50)</f>
        <v>4573.8364</v>
      </c>
      <c r="E21" s="24" t="n">
        <f aca="false">Paramètres!$C$55*MIN(MAX(E18,Paramètres!$C$56),Paramètres!$C$50)</f>
        <v>5842.9364</v>
      </c>
      <c r="F21" s="24" t="n">
        <f aca="false">Paramètres!$C$55*MIN(MAX(F18,Paramètres!$C$56),Paramètres!$C$50)</f>
        <v>7112.0364</v>
      </c>
      <c r="G21" s="24" t="n">
        <f aca="false">Paramètres!$C$55*MIN(MAX(G18,Paramètres!$C$56),Paramètres!$C$50)</f>
        <v>8242.29</v>
      </c>
      <c r="H21" s="24" t="n">
        <f aca="false">Paramètres!$C$55*MIN(MAX(H18,Paramètres!$C$56),Paramètres!$C$50)</f>
        <v>8242.29</v>
      </c>
      <c r="I21" s="24" t="n">
        <f aca="false">Paramètres!$C$55*MIN(MAX(I18,Paramètres!$C$56),Paramètres!$C$50)</f>
        <v>8242.29</v>
      </c>
      <c r="J21" s="24" t="n">
        <f aca="false">Paramètres!$C$55*MIN(MAX(J18,Paramètres!$C$56),Paramètres!$C$50)</f>
        <v>8242.29</v>
      </c>
      <c r="K21" s="24" t="n">
        <f aca="false">Paramètres!$C$55*MIN(MAX(K18,Paramètres!$C$56),Paramètres!$C$50)</f>
        <v>8242.29</v>
      </c>
      <c r="L21" s="24" t="n">
        <f aca="false">Paramètres!$C$55*MIN(MAX(L18,Paramètres!$C$56),Paramètres!$C$50)</f>
        <v>8242.29</v>
      </c>
      <c r="M21" s="24" t="n">
        <f aca="false">Paramètres!$C$55*MIN(MAX(M18,Paramètres!$C$56),Paramètres!$C$50)</f>
        <v>8242.29</v>
      </c>
      <c r="N21" s="24" t="n">
        <f aca="false">Paramètres!$C$55*MIN(MAX(N18,Paramètres!$C$56),Paramètres!$C$50)</f>
        <v>8242.29</v>
      </c>
    </row>
    <row r="22" customFormat="false" ht="15" hidden="false" customHeight="true" outlineLevel="0" collapsed="false">
      <c r="B22" s="11" t="s">
        <v>272</v>
      </c>
      <c r="C22" s="24" t="n">
        <f aca="false">Paramètres!$C$57*MAX(C18,Paramètres!$C$56)</f>
        <v>405.14112</v>
      </c>
      <c r="D22" s="24" t="n">
        <f aca="false">Paramètres!$C$57*MAX(D18,Paramètres!$C$56)</f>
        <v>192.02112</v>
      </c>
      <c r="E22" s="24" t="n">
        <f aca="false">Paramètres!$C$57*MAX(E18,Paramètres!$C$56)</f>
        <v>245.30112</v>
      </c>
      <c r="F22" s="24" t="n">
        <f aca="false">Paramètres!$C$57*MAX(F18,Paramètres!$C$56)</f>
        <v>298.58112</v>
      </c>
      <c r="G22" s="24" t="n">
        <f aca="false">Paramètres!$C$57*MAX(G18,Paramètres!$C$56)</f>
        <v>351.86112</v>
      </c>
      <c r="H22" s="24" t="n">
        <f aca="false">Paramètres!$C$57*MAX(H18,Paramètres!$C$56)</f>
        <v>405.14112</v>
      </c>
      <c r="I22" s="24" t="n">
        <f aca="false">Paramètres!$C$57*MAX(I18,Paramètres!$C$56)</f>
        <v>458.42112</v>
      </c>
      <c r="J22" s="24" t="n">
        <f aca="false">Paramètres!$C$57*MAX(J18,Paramètres!$C$56)</f>
        <v>511.70112</v>
      </c>
      <c r="K22" s="24" t="n">
        <f aca="false">Paramètres!$C$57*MAX(K18,Paramètres!$C$56)</f>
        <v>618.26112</v>
      </c>
      <c r="L22" s="24" t="n">
        <f aca="false">Paramètres!$C$57*MAX(L18,Paramètres!$C$56)</f>
        <v>778.10112</v>
      </c>
      <c r="M22" s="24" t="n">
        <f aca="false">Paramètres!$C$57*MAX(M18,Paramètres!$C$56)</f>
        <v>1044.50112</v>
      </c>
      <c r="N22" s="24" t="n">
        <f aca="false">Paramètres!$C$57*MAX(N18,Paramètres!$C$56)</f>
        <v>1321.6464</v>
      </c>
    </row>
    <row r="23" customFormat="false" ht="15" hidden="false" customHeight="true" outlineLevel="0" collapsed="false">
      <c r="B23" s="11" t="s">
        <v>273</v>
      </c>
      <c r="C23" s="24" t="n">
        <f aca="false">Paramètres!$C$58*MAX(C18,Paramètres!$C$59)+C18*IF(C18&lt;0.4*Paramètres!$C$50,Paramètres!$C$60,IF(C18&gt;2*Paramètres!$C$50,Paramètres!$C$61,Paramètres!$C$60+(Paramètres!$C$61-Paramètres!$C$60)*(C18/Paramètres!$C$50-0.4)/1.6))</f>
        <v>3355.65152875572</v>
      </c>
      <c r="D23" s="24" t="n">
        <f aca="false">Paramètres!$C$58*MAX(D18,Paramètres!$C$59)+D18*IF(D18&lt;0.4*Paramètres!$C$50,Paramètres!$C$60,IF(D18&gt;2*Paramètres!$C$50,Paramètres!$C$61,Paramètres!$C$60+(Paramètres!$C$61-Paramètres!$C$60)*(D18/Paramètres!$C$50-0.4)/1.6))</f>
        <v>1385.12668481065</v>
      </c>
      <c r="E23" s="24" t="n">
        <f aca="false">Paramètres!$C$58*MAX(E18,Paramètres!$C$59)+E18*IF(E18&lt;0.4*Paramètres!$C$50,Paramètres!$C$60,IF(E18&gt;2*Paramètres!$C$50,Paramètres!$C$61,Paramètres!$C$60+(Paramètres!$C$61-Paramètres!$C$60)*(E18/Paramètres!$C$50-0.4)/1.6))</f>
        <v>1835.03005559717</v>
      </c>
      <c r="F23" s="24" t="n">
        <f aca="false">Paramètres!$C$58*MAX(F18,Paramètres!$C$59)+F18*IF(F18&lt;0.4*Paramètres!$C$50,Paramètres!$C$60,IF(F18&gt;2*Paramètres!$C$50,Paramètres!$C$61,Paramètres!$C$60+(Paramètres!$C$61-Paramètres!$C$60)*(F18/Paramètres!$C$50-0.4)/1.6))</f>
        <v>2313.41865318352</v>
      </c>
      <c r="G23" s="24" t="n">
        <f aca="false">Paramètres!$C$58*MAX(G18,Paramètres!$C$59)+G18*IF(G18&lt;0.4*Paramètres!$C$50,Paramètres!$C$60,IF(G18&gt;2*Paramètres!$C$50,Paramètres!$C$61,Paramètres!$C$60+(Paramètres!$C$61-Paramètres!$C$60)*(G18/Paramètres!$C$50-0.4)/1.6))</f>
        <v>2820.2924775697</v>
      </c>
      <c r="H23" s="24" t="n">
        <f aca="false">Paramètres!$C$58*MAX(H18,Paramètres!$C$59)+H18*IF(H18&lt;0.4*Paramètres!$C$50,Paramètres!$C$60,IF(H18&gt;2*Paramètres!$C$50,Paramètres!$C$61,Paramètres!$C$60+(Paramètres!$C$61-Paramètres!$C$60)*(H18/Paramètres!$C$50-0.4)/1.6))</f>
        <v>3355.65152875572</v>
      </c>
      <c r="I23" s="24" t="n">
        <f aca="false">Paramètres!$C$58*MAX(I18,Paramètres!$C$59)+I18*IF(I18&lt;0.4*Paramètres!$C$50,Paramètres!$C$60,IF(I18&gt;2*Paramètres!$C$50,Paramètres!$C$61,Paramètres!$C$60+(Paramètres!$C$61-Paramètres!$C$60)*(I18/Paramètres!$C$50-0.4)/1.6))</f>
        <v>3919.49580674157</v>
      </c>
      <c r="J23" s="24" t="n">
        <f aca="false">Paramètres!$C$58*MAX(J18,Paramètres!$C$59)+J18*IF(J18&lt;0.4*Paramètres!$C$50,Paramètres!$C$60,IF(J18&gt;2*Paramètres!$C$50,Paramètres!$C$61,Paramètres!$C$60+(Paramètres!$C$61-Paramètres!$C$60)*(J18/Paramètres!$C$50-0.4)/1.6))</f>
        <v>4511.82531152726</v>
      </c>
      <c r="K23" s="24" t="n">
        <f aca="false">Paramètres!$C$58*MAX(K18,Paramètres!$C$59)+K18*IF(K18&lt;0.4*Paramètres!$C$50,Paramètres!$C$60,IF(K18&gt;2*Paramètres!$C$50,Paramètres!$C$61,Paramètres!$C$60+(Paramètres!$C$61-Paramètres!$C$60)*(K18/Paramètres!$C$50-0.4)/1.6))</f>
        <v>5781.94000149813</v>
      </c>
      <c r="L23" s="24" t="n">
        <f aca="false">Paramètres!$C$58*MAX(L18,Paramètres!$C$59)+L18*IF(L18&lt;0.4*Paramètres!$C$50,Paramètres!$C$60,IF(L18&gt;2*Paramètres!$C$50,Paramètres!$C$61,Paramètres!$C$60+(Paramètres!$C$61-Paramètres!$C$60)*(L18/Paramètres!$C$50-0.4)/1.6))</f>
        <v>7564.872</v>
      </c>
      <c r="M23" s="24" t="n">
        <f aca="false">Paramètres!$C$58*MAX(M18,Paramètres!$C$59)+M18*IF(M18&lt;0.4*Paramètres!$C$50,Paramètres!$C$60,IF(M18&gt;2*Paramètres!$C$50,Paramètres!$C$61,Paramètres!$C$60+(Paramètres!$C$61-Paramètres!$C$60)*(M18/Paramètres!$C$50-0.4)/1.6))</f>
        <v>10154.872</v>
      </c>
      <c r="N23" s="24" t="n">
        <f aca="false">Paramètres!$C$58*MAX(N18,Paramètres!$C$59)+N18*IF(N18&lt;0.4*Paramètres!$C$50,Paramètres!$C$60,IF(N18&gt;2*Paramètres!$C$50,Paramètres!$C$61,Paramètres!$C$60+(Paramètres!$C$61-Paramètres!$C$60)*(N18/Paramètres!$C$50-0.4)/1.6))</f>
        <v>12849.34</v>
      </c>
    </row>
    <row r="24" customFormat="false" ht="15" hidden="false" customHeight="true" outlineLevel="0" collapsed="false">
      <c r="B24" s="11" t="s">
        <v>274</v>
      </c>
      <c r="C24" s="24" t="n">
        <f aca="false">C18*IF(C18&lt;=1.1*Paramètres!$C$50,0,IF(C18&gt;=1.4*Paramètres!$C$50,Paramètres!$C$64,Paramètres!$C$64*(C18/Paramètres!$C$50-1.1)/0.3))</f>
        <v>411.783571047302</v>
      </c>
      <c r="D24" s="24" t="n">
        <f aca="false">D18*IF(D18&lt;=1.1*Paramètres!$C$50,0,IF(D18&gt;=1.4*Paramètres!$C$50,Paramètres!$C$64,Paramètres!$C$64*(D18/Paramètres!$C$50-1.1)/0.3))</f>
        <v>0</v>
      </c>
      <c r="E24" s="24" t="n">
        <f aca="false">E18*IF(E18&lt;=1.1*Paramètres!$C$50,0,IF(E18&gt;=1.4*Paramètres!$C$50,Paramètres!$C$64,Paramètres!$C$64*(E18/Paramètres!$C$50-1.1)/0.3))</f>
        <v>0</v>
      </c>
      <c r="F24" s="24" t="n">
        <f aca="false">F18*IF(F18&lt;=1.1*Paramètres!$C$50,0,IF(F18&gt;=1.4*Paramètres!$C$50,Paramètres!$C$64,Paramètres!$C$64*(F18/Paramètres!$C$50-1.1)/0.3))</f>
        <v>0</v>
      </c>
      <c r="G24" s="24" t="n">
        <f aca="false">G18*IF(G18&lt;=1.1*Paramètres!$C$50,0,IF(G18&gt;=1.4*Paramètres!$C$50,Paramètres!$C$64,Paramètres!$C$64*(G18/Paramètres!$C$50-1.1)/0.3))</f>
        <v>0</v>
      </c>
      <c r="H24" s="24" t="n">
        <f aca="false">H18*IF(H18&lt;=1.1*Paramètres!$C$50,0,IF(H18&gt;=1.4*Paramètres!$C$50,Paramètres!$C$64,Paramètres!$C$64*(H18/Paramètres!$C$50-1.1)/0.3))</f>
        <v>411.783571047302</v>
      </c>
      <c r="I24" s="24" t="n">
        <f aca="false">I18*IF(I18&lt;=1.1*Paramètres!$C$50,0,IF(I18&gt;=1.4*Paramètres!$C$50,Paramètres!$C$64,Paramètres!$C$64*(I18/Paramètres!$C$50-1.1)/0.3))</f>
        <v>1478.96293573034</v>
      </c>
      <c r="J24" s="24" t="n">
        <f aca="false">J18*IF(J18&lt;=1.1*Paramètres!$C$50,0,IF(J18&gt;=1.4*Paramètres!$C$50,Paramètres!$C$64,Paramètres!$C$64*(J18/Paramètres!$C$50-1.1)/0.3))</f>
        <v>2203.1576</v>
      </c>
      <c r="K24" s="24" t="n">
        <f aca="false">K18*IF(K18&lt;=1.1*Paramètres!$C$50,0,IF(K18&gt;=1.4*Paramètres!$C$50,Paramètres!$C$64,Paramètres!$C$64*(K18/Paramètres!$C$50-1.1)/0.3))</f>
        <v>2661.9576</v>
      </c>
      <c r="L24" s="24" t="n">
        <f aca="false">L18*IF(L18&lt;=1.1*Paramètres!$C$50,0,IF(L18&gt;=1.4*Paramètres!$C$50,Paramètres!$C$64,Paramètres!$C$64*(L18/Paramètres!$C$50-1.1)/0.3))</f>
        <v>3350.1576</v>
      </c>
      <c r="M24" s="24" t="n">
        <f aca="false">M18*IF(M18&lt;=1.1*Paramètres!$C$50,0,IF(M18&gt;=1.4*Paramètres!$C$50,Paramètres!$C$64,Paramètres!$C$64*(M18/Paramètres!$C$50-1.1)/0.3))</f>
        <v>4497.1576</v>
      </c>
      <c r="N24" s="24" t="n">
        <f aca="false">N18*IF(N18&lt;=1.1*Paramètres!$C$50,0,IF(N18&gt;=1.4*Paramètres!$C$50,Paramètres!$C$64,Paramètres!$C$64*(N18/Paramètres!$C$50-1.1)/0.3))</f>
        <v>5690.422</v>
      </c>
    </row>
    <row r="25" customFormat="false" ht="15" hidden="false" customHeight="true" outlineLevel="0" collapsed="false">
      <c r="B25" s="11" t="s">
        <v>275</v>
      </c>
      <c r="C25" s="24" t="n">
        <f aca="false">MIN(MAX(Paramètres!$C$65*C18,0.0017*Paramètres!$C$50),0.0089*Paramètres!$C$50)+Paramètres!$C$66</f>
        <v>941.31664</v>
      </c>
      <c r="D25" s="24" t="n">
        <f aca="false">MIN(MAX(Paramètres!$C$65*D18,0.0017*Paramètres!$C$50),0.0089*Paramètres!$C$50)+Paramètres!$C$66</f>
        <v>840.67664</v>
      </c>
      <c r="E25" s="24" t="n">
        <f aca="false">MIN(MAX(Paramètres!$C$65*E18,0.0017*Paramètres!$C$50),0.0089*Paramètres!$C$50)+Paramètres!$C$66</f>
        <v>865.83664</v>
      </c>
      <c r="F25" s="24" t="n">
        <f aca="false">MIN(MAX(Paramètres!$C$65*F18,0.0017*Paramètres!$C$50),0.0089*Paramètres!$C$50)+Paramètres!$C$66</f>
        <v>890.99664</v>
      </c>
      <c r="G25" s="24" t="n">
        <f aca="false">MIN(MAX(Paramètres!$C$65*G18,0.0017*Paramètres!$C$50),0.0089*Paramètres!$C$50)+Paramètres!$C$66</f>
        <v>916.15664</v>
      </c>
      <c r="H25" s="24" t="n">
        <f aca="false">MIN(MAX(Paramètres!$C$65*H18,0.0017*Paramètres!$C$50),0.0089*Paramètres!$C$50)+Paramètres!$C$66</f>
        <v>941.31664</v>
      </c>
      <c r="I25" s="24" t="n">
        <f aca="false">MIN(MAX(Paramètres!$C$65*I18,0.0017*Paramètres!$C$50),0.0089*Paramètres!$C$50)+Paramètres!$C$66</f>
        <v>966.47664</v>
      </c>
      <c r="J25" s="24" t="n">
        <f aca="false">MIN(MAX(Paramètres!$C$65*J18,0.0017*Paramètres!$C$50),0.0089*Paramètres!$C$50)+Paramètres!$C$66</f>
        <v>991.63664</v>
      </c>
      <c r="K25" s="24" t="n">
        <f aca="false">MIN(MAX(Paramètres!$C$65*K18,0.0017*Paramètres!$C$50),0.0089*Paramètres!$C$50)+Paramètres!$C$66</f>
        <v>1041.95664</v>
      </c>
      <c r="L25" s="24" t="n">
        <f aca="false">MIN(MAX(Paramètres!$C$65*L18,0.0017*Paramètres!$C$50),0.0089*Paramètres!$C$50)+Paramètres!$C$66</f>
        <v>1117.43664</v>
      </c>
      <c r="M25" s="24" t="n">
        <f aca="false">MIN(MAX(Paramètres!$C$65*M18,0.0017*Paramètres!$C$50),0.0089*Paramètres!$C$50)+Paramètres!$C$66</f>
        <v>1177.734</v>
      </c>
      <c r="N25" s="24" t="n">
        <f aca="false">MIN(MAX(Paramètres!$C$65*N18,0.0017*Paramètres!$C$50),0.0089*Paramètres!$C$50)+Paramètres!$C$66</f>
        <v>1177.734</v>
      </c>
    </row>
    <row r="26" customFormat="false" ht="15" hidden="false" customHeight="true" outlineLevel="0" collapsed="false">
      <c r="B26" s="11" t="s">
        <v>276</v>
      </c>
      <c r="C26" s="24" t="n">
        <f aca="false">Paramètres!$C$62*C18</f>
        <v>5458.1512</v>
      </c>
      <c r="D26" s="24" t="n">
        <f aca="false">Paramètres!$C$62*D18</f>
        <v>2586.9512</v>
      </c>
      <c r="E26" s="24" t="n">
        <f aca="false">Paramètres!$C$62*E18</f>
        <v>3304.7512</v>
      </c>
      <c r="F26" s="24" t="n">
        <f aca="false">Paramètres!$C$62*F18</f>
        <v>4022.5512</v>
      </c>
      <c r="G26" s="24" t="n">
        <f aca="false">Paramètres!$C$62*G18</f>
        <v>4740.3512</v>
      </c>
      <c r="H26" s="24" t="n">
        <f aca="false">Paramètres!$C$62*H18</f>
        <v>5458.1512</v>
      </c>
      <c r="I26" s="24" t="n">
        <f aca="false">Paramètres!$C$62*I18</f>
        <v>6175.9512</v>
      </c>
      <c r="J26" s="24" t="n">
        <f aca="false">Paramètres!$C$62*J18</f>
        <v>6893.7512</v>
      </c>
      <c r="K26" s="24" t="n">
        <f aca="false">Paramètres!$C$62*K18</f>
        <v>8329.3512</v>
      </c>
      <c r="L26" s="24" t="n">
        <f aca="false">Paramètres!$C$62*L18</f>
        <v>10482.7512</v>
      </c>
      <c r="M26" s="24" t="n">
        <f aca="false">Paramètres!$C$62*M18</f>
        <v>14071.7512</v>
      </c>
      <c r="N26" s="24" t="n">
        <f aca="false">Paramètres!$C$62*N18</f>
        <v>17805.514</v>
      </c>
    </row>
    <row r="27" customFormat="false" ht="15" hidden="false" customHeight="true" outlineLevel="0" collapsed="false">
      <c r="B27" s="20" t="s">
        <v>277</v>
      </c>
      <c r="C27" s="26" t="n">
        <f aca="false">SUM(C19:C26)</f>
        <v>23143.9570238091</v>
      </c>
      <c r="D27" s="26" t="n">
        <f aca="false">SUM(D19:D26)</f>
        <v>10788.4884929172</v>
      </c>
      <c r="E27" s="26" t="n">
        <f aca="false">SUM(E19:E26)</f>
        <v>14016.9092379859</v>
      </c>
      <c r="F27" s="26" t="n">
        <f aca="false">SUM(F19:F26)</f>
        <v>17297.5922259176</v>
      </c>
      <c r="G27" s="26" t="n">
        <f aca="false">SUM(G19:G26)</f>
        <v>20581.8549478485</v>
      </c>
      <c r="H27" s="26" t="n">
        <f aca="false">SUM(H19:H26)</f>
        <v>23143.9570238091</v>
      </c>
      <c r="I27" s="26" t="n">
        <f aca="false">SUM(I19:I26)</f>
        <v>26271.3212296629</v>
      </c>
      <c r="J27" s="26" t="n">
        <f aca="false">SUM(J19:J26)</f>
        <v>29114.570203823</v>
      </c>
      <c r="K27" s="26" t="n">
        <f aca="false">SUM(K19:K26)</f>
        <v>33988.0872297628</v>
      </c>
      <c r="L27" s="26" t="n">
        <f aca="false">SUM(L19:L26)</f>
        <v>41260.69607197</v>
      </c>
      <c r="M27" s="26" t="n">
        <f aca="false">SUM(M19:M26)</f>
        <v>53097.19552</v>
      </c>
      <c r="N27" s="26" t="n">
        <f aca="false">SUM(N19:N26)</f>
        <v>63921.2584</v>
      </c>
    </row>
    <row r="28" customFormat="false" ht="15" hidden="false" customHeight="true" outlineLevel="0" collapsed="false">
      <c r="B28" s="11" t="s">
        <v>278</v>
      </c>
      <c r="C28" s="24" t="n">
        <f aca="false">C21+C22+C23</f>
        <v>12003.0826487557</v>
      </c>
      <c r="D28" s="24" t="n">
        <f aca="false">D21+D22+D23</f>
        <v>6150.98420481065</v>
      </c>
      <c r="E28" s="24" t="n">
        <f aca="false">E21+E22+E23</f>
        <v>7923.26757559717</v>
      </c>
      <c r="F28" s="24" t="n">
        <f aca="false">F21+F22+F23</f>
        <v>9724.03617318352</v>
      </c>
      <c r="G28" s="24" t="n">
        <f aca="false">G21+G22+G23</f>
        <v>11414.4435975697</v>
      </c>
      <c r="H28" s="24" t="n">
        <f aca="false">H21+H22+H23</f>
        <v>12003.0826487557</v>
      </c>
      <c r="I28" s="24" t="n">
        <f aca="false">I21+I22+I23</f>
        <v>12620.2069267416</v>
      </c>
      <c r="J28" s="24" t="n">
        <f aca="false">J21+J22+J23</f>
        <v>13265.8164315273</v>
      </c>
      <c r="K28" s="24" t="n">
        <f aca="false">K21+K22+K23</f>
        <v>14642.4911214981</v>
      </c>
      <c r="L28" s="24" t="n">
        <f aca="false">L21+L22+L23</f>
        <v>16585.26312</v>
      </c>
      <c r="M28" s="24" t="n">
        <f aca="false">M21+M22+M23</f>
        <v>19441.66312</v>
      </c>
      <c r="N28" s="24" t="n">
        <f aca="false">N21+N22+N23</f>
        <v>22413.2764</v>
      </c>
    </row>
    <row r="29" customFormat="false" ht="15" hidden="false" customHeight="true" outlineLevel="0" collapsed="false">
      <c r="B29" s="11" t="s">
        <v>279</v>
      </c>
      <c r="C29" s="24" t="n">
        <f aca="false">C27-Paramètres!$C$63*C18</f>
        <v>21512.1386238091</v>
      </c>
      <c r="D29" s="24" t="n">
        <f aca="false">D27-Paramètres!$C$63*D18</f>
        <v>10015.0700929172</v>
      </c>
      <c r="E29" s="24" t="n">
        <f aca="false">E27-Paramètres!$C$63*E18</f>
        <v>13028.8908379859</v>
      </c>
      <c r="F29" s="24" t="n">
        <f aca="false">F27-Paramètres!$C$63*F18</f>
        <v>16094.9738259176</v>
      </c>
      <c r="G29" s="24" t="n">
        <f aca="false">G27-Paramètres!$C$63*G18</f>
        <v>19164.6365478485</v>
      </c>
      <c r="H29" s="24" t="n">
        <f aca="false">H27-Paramètres!$C$63*H18</f>
        <v>21512.1386238091</v>
      </c>
      <c r="I29" s="24" t="n">
        <f aca="false">I27-Paramètres!$C$63*I18</f>
        <v>24424.9028296629</v>
      </c>
      <c r="J29" s="24" t="n">
        <f aca="false">J27-Paramètres!$C$63*J18</f>
        <v>27053.551803823</v>
      </c>
      <c r="K29" s="24" t="n">
        <f aca="false">K27-Paramètres!$C$63*K18</f>
        <v>31497.8688297628</v>
      </c>
      <c r="L29" s="24" t="n">
        <f aca="false">L27-Paramètres!$C$63*L18</f>
        <v>38126.67767197</v>
      </c>
      <c r="M29" s="24" t="n">
        <f aca="false">M27-Paramètres!$C$63*M18</f>
        <v>48890.17712</v>
      </c>
      <c r="N29" s="24" t="n">
        <f aca="false">N27-Paramètres!$C$63*N18</f>
        <v>58597.9604</v>
      </c>
    </row>
    <row r="30" customFormat="false" ht="15" hidden="false" customHeight="true" outlineLevel="0" collapsed="false">
      <c r="B30" s="11" t="s">
        <v>280</v>
      </c>
      <c r="C30" s="24" t="n">
        <f aca="false">MAX(0,C15-C29-C11)</f>
        <v>54527.8613761909</v>
      </c>
      <c r="D30" s="24" t="n">
        <f aca="false">MAX(0,D15-D29-D11)</f>
        <v>26024.9299070828</v>
      </c>
      <c r="E30" s="24" t="n">
        <f aca="false">MAX(0,E15-E29-E11)</f>
        <v>33011.1091620142</v>
      </c>
      <c r="F30" s="24" t="n">
        <f aca="false">MAX(0,F15-F29-F11)</f>
        <v>39945.0261740824</v>
      </c>
      <c r="G30" s="24" t="n">
        <f aca="false">MAX(0,G15-G29-G11)</f>
        <v>46875.3634521515</v>
      </c>
      <c r="H30" s="24" t="n">
        <f aca="false">MAX(0,H15-H29-H11)</f>
        <v>54527.8613761909</v>
      </c>
      <c r="I30" s="24" t="n">
        <f aca="false">MAX(0,I15-I29-I11)</f>
        <v>61615.0971703371</v>
      </c>
      <c r="J30" s="24" t="n">
        <f aca="false">MAX(0,J15-J29-J11)</f>
        <v>68986.448196177</v>
      </c>
      <c r="K30" s="24" t="n">
        <f aca="false">MAX(0,K15-K29-K11)</f>
        <v>84542.1311702372</v>
      </c>
      <c r="L30" s="24" t="n">
        <f aca="false">MAX(0,L15-L29-L11)</f>
        <v>107913.32232803</v>
      </c>
      <c r="M30" s="24" t="n">
        <f aca="false">MAX(0,M15-M29-M11)</f>
        <v>147149.82288</v>
      </c>
      <c r="N30" s="24" t="n">
        <f aca="false">MAX(0,N15-N29-N11)</f>
        <v>187442.0396</v>
      </c>
    </row>
    <row r="31" customFormat="false" ht="15" hidden="false" customHeight="true" outlineLevel="0" collapsed="false">
      <c r="B31" s="11" t="s">
        <v>281</v>
      </c>
      <c r="C31" s="24" t="n">
        <f aca="false">IF(MAX((MAX(0,MIN((C30+Paramètres!$C$8)/Paramètres!$C$9,Paramètres!$C$41)-Paramètres!$C$40)*0.11+MAX(0,MIN((C30+Paramètres!$C$8)/Paramètres!$C$9,Paramètres!$C$42)-Paramètres!$C$41)*0.3+MAX(0,MIN((C30+Paramètres!$C$8)/Paramètres!$C$9,Paramètres!$C$43)-Paramètres!$C$42)*0.41+MAX(0,(C30+Paramètres!$C$8)/Paramètres!$C$9-Paramètres!$C$43)*0.45)*Paramètres!$C$9,(MAX(0,MIN((C30+Paramètres!$C$8)/Paramètres!$C$10,Paramètres!$C$41)-Paramètres!$C$40)*0.11+MAX(0,MIN((C30+Paramètres!$C$8)/Paramètres!$C$10,Paramètres!$C$42)-Paramètres!$C$41)*0.3+MAX(0,MIN((C30+Paramètres!$C$8)/Paramètres!$C$10,Paramètres!$C$43)-Paramètres!$C$42)*0.41+MAX(0,(C30+Paramètres!$C$8)/Paramètres!$C$10-Paramètres!$C$43)*0.45)*Paramètres!$C$10-(Paramètres!$C$9-Paramètres!$C$10)*2*Paramètres!$C$44)&lt;Paramètres!$C$45,MAX(0,MAX((MAX(0,MIN((C30+Paramètres!$C$8)/Paramètres!$C$9,Paramètres!$C$41)-Paramètres!$C$40)*0.11+MAX(0,MIN((C30+Paramètres!$C$8)/Paramètres!$C$9,Paramètres!$C$42)-Paramètres!$C$41)*0.3+MAX(0,MIN((C30+Paramètres!$C$8)/Paramètres!$C$9,Paramètres!$C$43)-Paramètres!$C$42)*0.41+MAX(0,(C30+Paramètres!$C$8)/Paramètres!$C$9-Paramètres!$C$43)*0.45)*Paramètres!$C$9,(MAX(0,MIN((C30+Paramètres!$C$8)/Paramètres!$C$10,Paramètres!$C$41)-Paramètres!$C$40)*0.11+MAX(0,MIN((C30+Paramètres!$C$8)/Paramètres!$C$10,Paramètres!$C$42)-Paramètres!$C$41)*0.3+MAX(0,MIN((C30+Paramètres!$C$8)/Paramètres!$C$10,Paramètres!$C$43)-Paramètres!$C$42)*0.41+MAX(0,(C30+Paramètres!$C$8)/Paramètres!$C$10-Paramètres!$C$43)*0.45)*Paramètres!$C$10-(Paramètres!$C$9-Paramètres!$C$10)*2*Paramètres!$C$44)-MAX(0,Paramètres!$C$46-Paramètres!$C$47*MAX((MAX(0,MIN((C30+Paramètres!$C$8)/Paramètres!$C$9,Paramètres!$C$41)-Paramètres!$C$40)*0.11+MAX(0,MIN((C30+Paramètres!$C$8)/Paramètres!$C$9,Paramètres!$C$42)-Paramètres!$C$41)*0.3+MAX(0,MIN((C30+Paramètres!$C$8)/Paramètres!$C$9,Paramètres!$C$43)-Paramètres!$C$42)*0.41+MAX(0,(C30+Paramètres!$C$8)/Paramètres!$C$9-Paramètres!$C$43)*0.45)*Paramètres!$C$9,(MAX(0,MIN((C30+Paramètres!$C$8)/Paramètres!$C$10,Paramètres!$C$41)-Paramètres!$C$40)*0.11+MAX(0,MIN((C30+Paramètres!$C$8)/Paramètres!$C$10,Paramètres!$C$42)-Paramètres!$C$41)*0.3+MAX(0,MIN((C30+Paramètres!$C$8)/Paramètres!$C$10,Paramètres!$C$43)-Paramètres!$C$42)*0.41+MAX(0,(C30+Paramètres!$C$8)/Paramètres!$C$10-Paramètres!$C$43)*0.45)*Paramètres!$C$10-(Paramètres!$C$9-Paramètres!$C$10)*2*Paramètres!$C$44))),MAX((MAX(0,MIN((C30+Paramètres!$C$8)/Paramètres!$C$9,Paramètres!$C$41)-Paramètres!$C$40)*0.11+MAX(0,MIN((C30+Paramètres!$C$8)/Paramètres!$C$9,Paramètres!$C$42)-Paramètres!$C$41)*0.3+MAX(0,MIN((C30+Paramètres!$C$8)/Paramètres!$C$9,Paramètres!$C$43)-Paramètres!$C$42)*0.41+MAX(0,(C30+Paramètres!$C$8)/Paramètres!$C$9-Paramètres!$C$43)*0.45)*Paramètres!$C$9,(MAX(0,MIN((C30+Paramètres!$C$8)/Paramètres!$C$10,Paramètres!$C$41)-Paramètres!$C$40)*0.11+MAX(0,MIN((C30+Paramètres!$C$8)/Paramètres!$C$10,Paramètres!$C$42)-Paramètres!$C$41)*0.3+MAX(0,MIN((C30+Paramètres!$C$8)/Paramètres!$C$10,Paramètres!$C$43)-Paramètres!$C$42)*0.41+MAX(0,(C30+Paramètres!$C$8)/Paramètres!$C$10-Paramètres!$C$43)*0.45)*Paramètres!$C$10-(Paramètres!$C$9-Paramètres!$C$10)*2*Paramètres!$C$44))</f>
        <v>7052.33841285726</v>
      </c>
      <c r="D31" s="24" t="n">
        <f aca="false">IF(MAX((MAX(0,MIN((D30+Paramètres!$C$8)/Paramètres!$C$9,Paramètres!$C$41)-Paramètres!$C$40)*0.11+MAX(0,MIN((D30+Paramètres!$C$8)/Paramètres!$C$9,Paramètres!$C$42)-Paramètres!$C$41)*0.3+MAX(0,MIN((D30+Paramètres!$C$8)/Paramètres!$C$9,Paramètres!$C$43)-Paramètres!$C$42)*0.41+MAX(0,(D30+Paramètres!$C$8)/Paramètres!$C$9-Paramètres!$C$43)*0.45)*Paramètres!$C$9,(MAX(0,MIN((D30+Paramètres!$C$8)/Paramètres!$C$10,Paramètres!$C$41)-Paramètres!$C$40)*0.11+MAX(0,MIN((D30+Paramètres!$C$8)/Paramètres!$C$10,Paramètres!$C$42)-Paramètres!$C$41)*0.3+MAX(0,MIN((D30+Paramètres!$C$8)/Paramètres!$C$10,Paramètres!$C$43)-Paramètres!$C$42)*0.41+MAX(0,(D30+Paramètres!$C$8)/Paramètres!$C$10-Paramètres!$C$43)*0.45)*Paramètres!$C$10-(Paramètres!$C$9-Paramètres!$C$10)*2*Paramètres!$C$44)&lt;Paramètres!$C$45,MAX(0,MAX((MAX(0,MIN((D30+Paramètres!$C$8)/Paramètres!$C$9,Paramètres!$C$41)-Paramètres!$C$40)*0.11+MAX(0,MIN((D30+Paramètres!$C$8)/Paramètres!$C$9,Paramètres!$C$42)-Paramètres!$C$41)*0.3+MAX(0,MIN((D30+Paramètres!$C$8)/Paramètres!$C$9,Paramètres!$C$43)-Paramètres!$C$42)*0.41+MAX(0,(D30+Paramètres!$C$8)/Paramètres!$C$9-Paramètres!$C$43)*0.45)*Paramètres!$C$9,(MAX(0,MIN((D30+Paramètres!$C$8)/Paramètres!$C$10,Paramètres!$C$41)-Paramètres!$C$40)*0.11+MAX(0,MIN((D30+Paramètres!$C$8)/Paramètres!$C$10,Paramètres!$C$42)-Paramètres!$C$41)*0.3+MAX(0,MIN((D30+Paramètres!$C$8)/Paramètres!$C$10,Paramètres!$C$43)-Paramètres!$C$42)*0.41+MAX(0,(D30+Paramètres!$C$8)/Paramètres!$C$10-Paramètres!$C$43)*0.45)*Paramètres!$C$10-(Paramètres!$C$9-Paramètres!$C$10)*2*Paramètres!$C$44)-MAX(0,Paramètres!$C$46-Paramètres!$C$47*MAX((MAX(0,MIN((D30+Paramètres!$C$8)/Paramètres!$C$9,Paramètres!$C$41)-Paramètres!$C$40)*0.11+MAX(0,MIN((D30+Paramètres!$C$8)/Paramètres!$C$9,Paramètres!$C$42)-Paramètres!$C$41)*0.3+MAX(0,MIN((D30+Paramètres!$C$8)/Paramètres!$C$9,Paramètres!$C$43)-Paramètres!$C$42)*0.41+MAX(0,(D30+Paramètres!$C$8)/Paramètres!$C$9-Paramètres!$C$43)*0.45)*Paramètres!$C$9,(MAX(0,MIN((D30+Paramètres!$C$8)/Paramètres!$C$10,Paramètres!$C$41)-Paramètres!$C$40)*0.11+MAX(0,MIN((D30+Paramètres!$C$8)/Paramètres!$C$10,Paramètres!$C$42)-Paramètres!$C$41)*0.3+MAX(0,MIN((D30+Paramètres!$C$8)/Paramètres!$C$10,Paramètres!$C$43)-Paramètres!$C$42)*0.41+MAX(0,(D30+Paramètres!$C$8)/Paramètres!$C$10-Paramètres!$C$43)*0.45)*Paramètres!$C$10-(Paramètres!$C$9-Paramètres!$C$10)*2*Paramètres!$C$44))),MAX((MAX(0,MIN((D30+Paramètres!$C$8)/Paramètres!$C$9,Paramètres!$C$41)-Paramètres!$C$40)*0.11+MAX(0,MIN((D30+Paramètres!$C$8)/Paramètres!$C$9,Paramètres!$C$42)-Paramètres!$C$41)*0.3+MAX(0,MIN((D30+Paramètres!$C$8)/Paramètres!$C$9,Paramètres!$C$43)-Paramètres!$C$42)*0.41+MAX(0,(D30+Paramètres!$C$8)/Paramètres!$C$9-Paramètres!$C$43)*0.45)*Paramètres!$C$9,(MAX(0,MIN((D30+Paramètres!$C$8)/Paramètres!$C$10,Paramètres!$C$41)-Paramètres!$C$40)*0.11+MAX(0,MIN((D30+Paramètres!$C$8)/Paramètres!$C$10,Paramètres!$C$42)-Paramètres!$C$41)*0.3+MAX(0,MIN((D30+Paramètres!$C$8)/Paramètres!$C$10,Paramètres!$C$43)-Paramètres!$C$42)*0.41+MAX(0,(D30+Paramètres!$C$8)/Paramètres!$C$10-Paramètres!$C$43)*0.45)*Paramètres!$C$10-(Paramètres!$C$9-Paramètres!$C$10)*2*Paramètres!$C$44))</f>
        <v>1428.88817590416</v>
      </c>
      <c r="E31" s="24" t="n">
        <f aca="false">IF(MAX((MAX(0,MIN((E30+Paramètres!$C$8)/Paramètres!$C$9,Paramètres!$C$41)-Paramètres!$C$40)*0.11+MAX(0,MIN((E30+Paramètres!$C$8)/Paramètres!$C$9,Paramètres!$C$42)-Paramètres!$C$41)*0.3+MAX(0,MIN((E30+Paramètres!$C$8)/Paramètres!$C$9,Paramètres!$C$43)-Paramètres!$C$42)*0.41+MAX(0,(E30+Paramètres!$C$8)/Paramètres!$C$9-Paramètres!$C$43)*0.45)*Paramètres!$C$9,(MAX(0,MIN((E30+Paramètres!$C$8)/Paramètres!$C$10,Paramètres!$C$41)-Paramètres!$C$40)*0.11+MAX(0,MIN((E30+Paramètres!$C$8)/Paramètres!$C$10,Paramètres!$C$42)-Paramètres!$C$41)*0.3+MAX(0,MIN((E30+Paramètres!$C$8)/Paramètres!$C$10,Paramètres!$C$43)-Paramètres!$C$42)*0.41+MAX(0,(E30+Paramètres!$C$8)/Paramètres!$C$10-Paramètres!$C$43)*0.45)*Paramètres!$C$10-(Paramètres!$C$9-Paramètres!$C$10)*2*Paramètres!$C$44)&lt;Paramètres!$C$45,MAX(0,MAX((MAX(0,MIN((E30+Paramètres!$C$8)/Paramètres!$C$9,Paramètres!$C$41)-Paramètres!$C$40)*0.11+MAX(0,MIN((E30+Paramètres!$C$8)/Paramètres!$C$9,Paramètres!$C$42)-Paramètres!$C$41)*0.3+MAX(0,MIN((E30+Paramètres!$C$8)/Paramètres!$C$9,Paramètres!$C$43)-Paramètres!$C$42)*0.41+MAX(0,(E30+Paramètres!$C$8)/Paramètres!$C$9-Paramètres!$C$43)*0.45)*Paramètres!$C$9,(MAX(0,MIN((E30+Paramètres!$C$8)/Paramètres!$C$10,Paramètres!$C$41)-Paramètres!$C$40)*0.11+MAX(0,MIN((E30+Paramètres!$C$8)/Paramètres!$C$10,Paramètres!$C$42)-Paramètres!$C$41)*0.3+MAX(0,MIN((E30+Paramètres!$C$8)/Paramètres!$C$10,Paramètres!$C$43)-Paramètres!$C$42)*0.41+MAX(0,(E30+Paramètres!$C$8)/Paramètres!$C$10-Paramètres!$C$43)*0.45)*Paramètres!$C$10-(Paramètres!$C$9-Paramètres!$C$10)*2*Paramètres!$C$44)-MAX(0,Paramètres!$C$46-Paramètres!$C$47*MAX((MAX(0,MIN((E30+Paramètres!$C$8)/Paramètres!$C$9,Paramètres!$C$41)-Paramètres!$C$40)*0.11+MAX(0,MIN((E30+Paramètres!$C$8)/Paramètres!$C$9,Paramètres!$C$42)-Paramètres!$C$41)*0.3+MAX(0,MIN((E30+Paramètres!$C$8)/Paramètres!$C$9,Paramètres!$C$43)-Paramètres!$C$42)*0.41+MAX(0,(E30+Paramètres!$C$8)/Paramètres!$C$9-Paramètres!$C$43)*0.45)*Paramètres!$C$9,(MAX(0,MIN((E30+Paramètres!$C$8)/Paramètres!$C$10,Paramètres!$C$41)-Paramètres!$C$40)*0.11+MAX(0,MIN((E30+Paramètres!$C$8)/Paramètres!$C$10,Paramètres!$C$42)-Paramètres!$C$41)*0.3+MAX(0,MIN((E30+Paramètres!$C$8)/Paramètres!$C$10,Paramètres!$C$43)-Paramètres!$C$42)*0.41+MAX(0,(E30+Paramètres!$C$8)/Paramètres!$C$10-Paramètres!$C$43)*0.45)*Paramètres!$C$10-(Paramètres!$C$9-Paramètres!$C$10)*2*Paramètres!$C$44))),MAX((MAX(0,MIN((E30+Paramètres!$C$8)/Paramètres!$C$9,Paramètres!$C$41)-Paramètres!$C$40)*0.11+MAX(0,MIN((E30+Paramètres!$C$8)/Paramètres!$C$9,Paramètres!$C$42)-Paramètres!$C$41)*0.3+MAX(0,MIN((E30+Paramètres!$C$8)/Paramètres!$C$9,Paramètres!$C$43)-Paramètres!$C$42)*0.41+MAX(0,(E30+Paramètres!$C$8)/Paramètres!$C$9-Paramètres!$C$43)*0.45)*Paramètres!$C$9,(MAX(0,MIN((E30+Paramètres!$C$8)/Paramètres!$C$10,Paramètres!$C$41)-Paramètres!$C$40)*0.11+MAX(0,MIN((E30+Paramètres!$C$8)/Paramètres!$C$10,Paramètres!$C$42)-Paramètres!$C$41)*0.3+MAX(0,MIN((E30+Paramètres!$C$8)/Paramètres!$C$10,Paramètres!$C$43)-Paramètres!$C$42)*0.41+MAX(0,(E30+Paramètres!$C$8)/Paramètres!$C$10-Paramètres!$C$43)*0.45)*Paramètres!$C$10-(Paramètres!$C$9-Paramètres!$C$10)*2*Paramètres!$C$44))</f>
        <v>2545.10496636081</v>
      </c>
      <c r="F31" s="24" t="n">
        <f aca="false">IF(MAX((MAX(0,MIN((F30+Paramètres!$C$8)/Paramètres!$C$9,Paramètres!$C$41)-Paramètres!$C$40)*0.11+MAX(0,MIN((F30+Paramètres!$C$8)/Paramètres!$C$9,Paramètres!$C$42)-Paramètres!$C$41)*0.3+MAX(0,MIN((F30+Paramètres!$C$8)/Paramètres!$C$9,Paramètres!$C$43)-Paramètres!$C$42)*0.41+MAX(0,(F30+Paramètres!$C$8)/Paramètres!$C$9-Paramètres!$C$43)*0.45)*Paramètres!$C$9,(MAX(0,MIN((F30+Paramètres!$C$8)/Paramètres!$C$10,Paramètres!$C$41)-Paramètres!$C$40)*0.11+MAX(0,MIN((F30+Paramètres!$C$8)/Paramètres!$C$10,Paramètres!$C$42)-Paramètres!$C$41)*0.3+MAX(0,MIN((F30+Paramètres!$C$8)/Paramètres!$C$10,Paramètres!$C$43)-Paramètres!$C$42)*0.41+MAX(0,(F30+Paramètres!$C$8)/Paramètres!$C$10-Paramètres!$C$43)*0.45)*Paramètres!$C$10-(Paramètres!$C$9-Paramètres!$C$10)*2*Paramètres!$C$44)&lt;Paramètres!$C$45,MAX(0,MAX((MAX(0,MIN((F30+Paramètres!$C$8)/Paramètres!$C$9,Paramètres!$C$41)-Paramètres!$C$40)*0.11+MAX(0,MIN((F30+Paramètres!$C$8)/Paramètres!$C$9,Paramètres!$C$42)-Paramètres!$C$41)*0.3+MAX(0,MIN((F30+Paramètres!$C$8)/Paramètres!$C$9,Paramètres!$C$43)-Paramètres!$C$42)*0.41+MAX(0,(F30+Paramètres!$C$8)/Paramètres!$C$9-Paramètres!$C$43)*0.45)*Paramètres!$C$9,(MAX(0,MIN((F30+Paramètres!$C$8)/Paramètres!$C$10,Paramètres!$C$41)-Paramètres!$C$40)*0.11+MAX(0,MIN((F30+Paramètres!$C$8)/Paramètres!$C$10,Paramètres!$C$42)-Paramètres!$C$41)*0.3+MAX(0,MIN((F30+Paramètres!$C$8)/Paramètres!$C$10,Paramètres!$C$43)-Paramètres!$C$42)*0.41+MAX(0,(F30+Paramètres!$C$8)/Paramètres!$C$10-Paramètres!$C$43)*0.45)*Paramètres!$C$10-(Paramètres!$C$9-Paramètres!$C$10)*2*Paramètres!$C$44)-MAX(0,Paramètres!$C$46-Paramètres!$C$47*MAX((MAX(0,MIN((F30+Paramètres!$C$8)/Paramètres!$C$9,Paramètres!$C$41)-Paramètres!$C$40)*0.11+MAX(0,MIN((F30+Paramètres!$C$8)/Paramètres!$C$9,Paramètres!$C$42)-Paramètres!$C$41)*0.3+MAX(0,MIN((F30+Paramètres!$C$8)/Paramètres!$C$9,Paramètres!$C$43)-Paramètres!$C$42)*0.41+MAX(0,(F30+Paramètres!$C$8)/Paramètres!$C$9-Paramètres!$C$43)*0.45)*Paramètres!$C$9,(MAX(0,MIN((F30+Paramètres!$C$8)/Paramètres!$C$10,Paramètres!$C$41)-Paramètres!$C$40)*0.11+MAX(0,MIN((F30+Paramètres!$C$8)/Paramètres!$C$10,Paramètres!$C$42)-Paramètres!$C$41)*0.3+MAX(0,MIN((F30+Paramètres!$C$8)/Paramètres!$C$10,Paramètres!$C$43)-Paramètres!$C$42)*0.41+MAX(0,(F30+Paramètres!$C$8)/Paramètres!$C$10-Paramètres!$C$43)*0.45)*Paramètres!$C$10-(Paramètres!$C$9-Paramètres!$C$10)*2*Paramètres!$C$44))),MAX((MAX(0,MIN((F30+Paramètres!$C$8)/Paramètres!$C$9,Paramètres!$C$41)-Paramètres!$C$40)*0.11+MAX(0,MIN((F30+Paramètres!$C$8)/Paramètres!$C$9,Paramètres!$C$42)-Paramètres!$C$41)*0.3+MAX(0,MIN((F30+Paramètres!$C$8)/Paramètres!$C$9,Paramètres!$C$43)-Paramètres!$C$42)*0.41+MAX(0,(F30+Paramètres!$C$8)/Paramètres!$C$9-Paramètres!$C$43)*0.45)*Paramètres!$C$9,(MAX(0,MIN((F30+Paramètres!$C$8)/Paramètres!$C$10,Paramètres!$C$41)-Paramètres!$C$40)*0.11+MAX(0,MIN((F30+Paramètres!$C$8)/Paramètres!$C$10,Paramètres!$C$42)-Paramètres!$C$41)*0.3+MAX(0,MIN((F30+Paramètres!$C$8)/Paramètres!$C$10,Paramètres!$C$43)-Paramètres!$C$42)*0.41+MAX(0,(F30+Paramètres!$C$8)/Paramètres!$C$10-Paramètres!$C$43)*0.45)*Paramètres!$C$10-(Paramètres!$C$9-Paramètres!$C$10)*2*Paramètres!$C$44))</f>
        <v>3535.95287914906</v>
      </c>
      <c r="G31" s="24" t="n">
        <f aca="false">IF(MAX((MAX(0,MIN((G30+Paramètres!$C$8)/Paramètres!$C$9,Paramètres!$C$41)-Paramètres!$C$40)*0.11+MAX(0,MIN((G30+Paramètres!$C$8)/Paramètres!$C$9,Paramètres!$C$42)-Paramètres!$C$41)*0.3+MAX(0,MIN((G30+Paramètres!$C$8)/Paramètres!$C$9,Paramètres!$C$43)-Paramètres!$C$42)*0.41+MAX(0,(G30+Paramètres!$C$8)/Paramètres!$C$9-Paramètres!$C$43)*0.45)*Paramètres!$C$9,(MAX(0,MIN((G30+Paramètres!$C$8)/Paramètres!$C$10,Paramètres!$C$41)-Paramètres!$C$40)*0.11+MAX(0,MIN((G30+Paramètres!$C$8)/Paramètres!$C$10,Paramètres!$C$42)-Paramètres!$C$41)*0.3+MAX(0,MIN((G30+Paramètres!$C$8)/Paramètres!$C$10,Paramètres!$C$43)-Paramètres!$C$42)*0.41+MAX(0,(G30+Paramètres!$C$8)/Paramètres!$C$10-Paramètres!$C$43)*0.45)*Paramètres!$C$10-(Paramètres!$C$9-Paramètres!$C$10)*2*Paramètres!$C$44)&lt;Paramètres!$C$45,MAX(0,MAX((MAX(0,MIN((G30+Paramètres!$C$8)/Paramètres!$C$9,Paramètres!$C$41)-Paramètres!$C$40)*0.11+MAX(0,MIN((G30+Paramètres!$C$8)/Paramètres!$C$9,Paramètres!$C$42)-Paramètres!$C$41)*0.3+MAX(0,MIN((G30+Paramètres!$C$8)/Paramètres!$C$9,Paramètres!$C$43)-Paramètres!$C$42)*0.41+MAX(0,(G30+Paramètres!$C$8)/Paramètres!$C$9-Paramètres!$C$43)*0.45)*Paramètres!$C$9,(MAX(0,MIN((G30+Paramètres!$C$8)/Paramètres!$C$10,Paramètres!$C$41)-Paramètres!$C$40)*0.11+MAX(0,MIN((G30+Paramètres!$C$8)/Paramètres!$C$10,Paramètres!$C$42)-Paramètres!$C$41)*0.3+MAX(0,MIN((G30+Paramètres!$C$8)/Paramètres!$C$10,Paramètres!$C$43)-Paramètres!$C$42)*0.41+MAX(0,(G30+Paramètres!$C$8)/Paramètres!$C$10-Paramètres!$C$43)*0.45)*Paramètres!$C$10-(Paramètres!$C$9-Paramètres!$C$10)*2*Paramètres!$C$44)-MAX(0,Paramètres!$C$46-Paramètres!$C$47*MAX((MAX(0,MIN((G30+Paramètres!$C$8)/Paramètres!$C$9,Paramètres!$C$41)-Paramètres!$C$40)*0.11+MAX(0,MIN((G30+Paramètres!$C$8)/Paramètres!$C$9,Paramètres!$C$42)-Paramètres!$C$41)*0.3+MAX(0,MIN((G30+Paramètres!$C$8)/Paramètres!$C$9,Paramètres!$C$43)-Paramètres!$C$42)*0.41+MAX(0,(G30+Paramètres!$C$8)/Paramètres!$C$9-Paramètres!$C$43)*0.45)*Paramètres!$C$9,(MAX(0,MIN((G30+Paramètres!$C$8)/Paramètres!$C$10,Paramètres!$C$41)-Paramètres!$C$40)*0.11+MAX(0,MIN((G30+Paramètres!$C$8)/Paramètres!$C$10,Paramètres!$C$42)-Paramètres!$C$41)*0.3+MAX(0,MIN((G30+Paramètres!$C$8)/Paramètres!$C$10,Paramètres!$C$43)-Paramètres!$C$42)*0.41+MAX(0,(G30+Paramètres!$C$8)/Paramètres!$C$10-Paramètres!$C$43)*0.45)*Paramètres!$C$10-(Paramètres!$C$9-Paramètres!$C$10)*2*Paramètres!$C$44))),MAX((MAX(0,MIN((G30+Paramètres!$C$8)/Paramètres!$C$9,Paramètres!$C$41)-Paramètres!$C$40)*0.11+MAX(0,MIN((G30+Paramètres!$C$8)/Paramètres!$C$9,Paramètres!$C$42)-Paramètres!$C$41)*0.3+MAX(0,MIN((G30+Paramètres!$C$8)/Paramètres!$C$9,Paramètres!$C$43)-Paramètres!$C$42)*0.41+MAX(0,(G30+Paramètres!$C$8)/Paramètres!$C$9-Paramètres!$C$43)*0.45)*Paramètres!$C$9,(MAX(0,MIN((G30+Paramètres!$C$8)/Paramètres!$C$10,Paramètres!$C$41)-Paramètres!$C$40)*0.11+MAX(0,MIN((G30+Paramètres!$C$8)/Paramètres!$C$10,Paramètres!$C$42)-Paramètres!$C$41)*0.3+MAX(0,MIN((G30+Paramètres!$C$8)/Paramètres!$C$10,Paramètres!$C$43)-Paramètres!$C$42)*0.41+MAX(0,(G30+Paramètres!$C$8)/Paramètres!$C$10-Paramètres!$C$43)*0.45)*Paramètres!$C$10-(Paramètres!$C$9-Paramètres!$C$10)*2*Paramètres!$C$44))</f>
        <v>4756.58903564544</v>
      </c>
      <c r="H31" s="24" t="n">
        <f aca="false">IF(MAX((MAX(0,MIN((H30+Paramètres!$C$8)/Paramètres!$C$9,Paramètres!$C$41)-Paramètres!$C$40)*0.11+MAX(0,MIN((H30+Paramètres!$C$8)/Paramètres!$C$9,Paramètres!$C$42)-Paramètres!$C$41)*0.3+MAX(0,MIN((H30+Paramètres!$C$8)/Paramètres!$C$9,Paramètres!$C$43)-Paramètres!$C$42)*0.41+MAX(0,(H30+Paramètres!$C$8)/Paramètres!$C$9-Paramètres!$C$43)*0.45)*Paramètres!$C$9,(MAX(0,MIN((H30+Paramètres!$C$8)/Paramètres!$C$10,Paramètres!$C$41)-Paramètres!$C$40)*0.11+MAX(0,MIN((H30+Paramètres!$C$8)/Paramètres!$C$10,Paramètres!$C$42)-Paramètres!$C$41)*0.3+MAX(0,MIN((H30+Paramètres!$C$8)/Paramètres!$C$10,Paramètres!$C$43)-Paramètres!$C$42)*0.41+MAX(0,(H30+Paramètres!$C$8)/Paramètres!$C$10-Paramètres!$C$43)*0.45)*Paramètres!$C$10-(Paramètres!$C$9-Paramètres!$C$10)*2*Paramètres!$C$44)&lt;Paramètres!$C$45,MAX(0,MAX((MAX(0,MIN((H30+Paramètres!$C$8)/Paramètres!$C$9,Paramètres!$C$41)-Paramètres!$C$40)*0.11+MAX(0,MIN((H30+Paramètres!$C$8)/Paramètres!$C$9,Paramètres!$C$42)-Paramètres!$C$41)*0.3+MAX(0,MIN((H30+Paramètres!$C$8)/Paramètres!$C$9,Paramètres!$C$43)-Paramètres!$C$42)*0.41+MAX(0,(H30+Paramètres!$C$8)/Paramètres!$C$9-Paramètres!$C$43)*0.45)*Paramètres!$C$9,(MAX(0,MIN((H30+Paramètres!$C$8)/Paramètres!$C$10,Paramètres!$C$41)-Paramètres!$C$40)*0.11+MAX(0,MIN((H30+Paramètres!$C$8)/Paramètres!$C$10,Paramètres!$C$42)-Paramètres!$C$41)*0.3+MAX(0,MIN((H30+Paramètres!$C$8)/Paramètres!$C$10,Paramètres!$C$43)-Paramètres!$C$42)*0.41+MAX(0,(H30+Paramètres!$C$8)/Paramètres!$C$10-Paramètres!$C$43)*0.45)*Paramètres!$C$10-(Paramètres!$C$9-Paramètres!$C$10)*2*Paramètres!$C$44)-MAX(0,Paramètres!$C$46-Paramètres!$C$47*MAX((MAX(0,MIN((H30+Paramètres!$C$8)/Paramètres!$C$9,Paramètres!$C$41)-Paramètres!$C$40)*0.11+MAX(0,MIN((H30+Paramètres!$C$8)/Paramètres!$C$9,Paramètres!$C$42)-Paramètres!$C$41)*0.3+MAX(0,MIN((H30+Paramètres!$C$8)/Paramètres!$C$9,Paramètres!$C$43)-Paramètres!$C$42)*0.41+MAX(0,(H30+Paramètres!$C$8)/Paramètres!$C$9-Paramètres!$C$43)*0.45)*Paramètres!$C$9,(MAX(0,MIN((H30+Paramètres!$C$8)/Paramètres!$C$10,Paramètres!$C$41)-Paramètres!$C$40)*0.11+MAX(0,MIN((H30+Paramètres!$C$8)/Paramètres!$C$10,Paramètres!$C$42)-Paramètres!$C$41)*0.3+MAX(0,MIN((H30+Paramètres!$C$8)/Paramètres!$C$10,Paramètres!$C$43)-Paramètres!$C$42)*0.41+MAX(0,(H30+Paramètres!$C$8)/Paramètres!$C$10-Paramètres!$C$43)*0.45)*Paramètres!$C$10-(Paramètres!$C$9-Paramètres!$C$10)*2*Paramètres!$C$44))),MAX((MAX(0,MIN((H30+Paramètres!$C$8)/Paramètres!$C$9,Paramètres!$C$41)-Paramètres!$C$40)*0.11+MAX(0,MIN((H30+Paramètres!$C$8)/Paramètres!$C$9,Paramètres!$C$42)-Paramètres!$C$41)*0.3+MAX(0,MIN((H30+Paramètres!$C$8)/Paramètres!$C$9,Paramètres!$C$43)-Paramètres!$C$42)*0.41+MAX(0,(H30+Paramètres!$C$8)/Paramètres!$C$9-Paramètres!$C$43)*0.45)*Paramètres!$C$9,(MAX(0,MIN((H30+Paramètres!$C$8)/Paramètres!$C$10,Paramètres!$C$41)-Paramètres!$C$40)*0.11+MAX(0,MIN((H30+Paramètres!$C$8)/Paramètres!$C$10,Paramètres!$C$42)-Paramètres!$C$41)*0.3+MAX(0,MIN((H30+Paramètres!$C$8)/Paramètres!$C$10,Paramètres!$C$43)-Paramètres!$C$42)*0.41+MAX(0,(H30+Paramètres!$C$8)/Paramètres!$C$10-Paramètres!$C$43)*0.45)*Paramètres!$C$10-(Paramètres!$C$9-Paramètres!$C$10)*2*Paramètres!$C$44))</f>
        <v>7052.33841285726</v>
      </c>
      <c r="I31" s="24" t="n">
        <f aca="false">IF(MAX((MAX(0,MIN((I30+Paramètres!$C$8)/Paramètres!$C$9,Paramètres!$C$41)-Paramètres!$C$40)*0.11+MAX(0,MIN((I30+Paramètres!$C$8)/Paramètres!$C$9,Paramètres!$C$42)-Paramètres!$C$41)*0.3+MAX(0,MIN((I30+Paramètres!$C$8)/Paramètres!$C$9,Paramètres!$C$43)-Paramètres!$C$42)*0.41+MAX(0,(I30+Paramètres!$C$8)/Paramètres!$C$9-Paramètres!$C$43)*0.45)*Paramètres!$C$9,(MAX(0,MIN((I30+Paramètres!$C$8)/Paramètres!$C$10,Paramètres!$C$41)-Paramètres!$C$40)*0.11+MAX(0,MIN((I30+Paramètres!$C$8)/Paramètres!$C$10,Paramètres!$C$42)-Paramètres!$C$41)*0.3+MAX(0,MIN((I30+Paramètres!$C$8)/Paramètres!$C$10,Paramètres!$C$43)-Paramètres!$C$42)*0.41+MAX(0,(I30+Paramètres!$C$8)/Paramètres!$C$10-Paramètres!$C$43)*0.45)*Paramètres!$C$10-(Paramètres!$C$9-Paramètres!$C$10)*2*Paramètres!$C$44)&lt;Paramètres!$C$45,MAX(0,MAX((MAX(0,MIN((I30+Paramètres!$C$8)/Paramètres!$C$9,Paramètres!$C$41)-Paramètres!$C$40)*0.11+MAX(0,MIN((I30+Paramètres!$C$8)/Paramètres!$C$9,Paramètres!$C$42)-Paramètres!$C$41)*0.3+MAX(0,MIN((I30+Paramètres!$C$8)/Paramètres!$C$9,Paramètres!$C$43)-Paramètres!$C$42)*0.41+MAX(0,(I30+Paramètres!$C$8)/Paramètres!$C$9-Paramètres!$C$43)*0.45)*Paramètres!$C$9,(MAX(0,MIN((I30+Paramètres!$C$8)/Paramètres!$C$10,Paramètres!$C$41)-Paramètres!$C$40)*0.11+MAX(0,MIN((I30+Paramètres!$C$8)/Paramètres!$C$10,Paramètres!$C$42)-Paramètres!$C$41)*0.3+MAX(0,MIN((I30+Paramètres!$C$8)/Paramètres!$C$10,Paramètres!$C$43)-Paramètres!$C$42)*0.41+MAX(0,(I30+Paramètres!$C$8)/Paramètres!$C$10-Paramètres!$C$43)*0.45)*Paramètres!$C$10-(Paramètres!$C$9-Paramètres!$C$10)*2*Paramètres!$C$44)-MAX(0,Paramètres!$C$46-Paramètres!$C$47*MAX((MAX(0,MIN((I30+Paramètres!$C$8)/Paramètres!$C$9,Paramètres!$C$41)-Paramètres!$C$40)*0.11+MAX(0,MIN((I30+Paramètres!$C$8)/Paramètres!$C$9,Paramètres!$C$42)-Paramètres!$C$41)*0.3+MAX(0,MIN((I30+Paramètres!$C$8)/Paramètres!$C$9,Paramètres!$C$43)-Paramètres!$C$42)*0.41+MAX(0,(I30+Paramètres!$C$8)/Paramètres!$C$9-Paramètres!$C$43)*0.45)*Paramètres!$C$9,(MAX(0,MIN((I30+Paramètres!$C$8)/Paramètres!$C$10,Paramètres!$C$41)-Paramètres!$C$40)*0.11+MAX(0,MIN((I30+Paramètres!$C$8)/Paramètres!$C$10,Paramètres!$C$42)-Paramètres!$C$41)*0.3+MAX(0,MIN((I30+Paramètres!$C$8)/Paramètres!$C$10,Paramètres!$C$43)-Paramètres!$C$42)*0.41+MAX(0,(I30+Paramètres!$C$8)/Paramètres!$C$10-Paramètres!$C$43)*0.45)*Paramètres!$C$10-(Paramètres!$C$9-Paramètres!$C$10)*2*Paramètres!$C$44))),MAX((MAX(0,MIN((I30+Paramètres!$C$8)/Paramètres!$C$9,Paramètres!$C$41)-Paramètres!$C$40)*0.11+MAX(0,MIN((I30+Paramètres!$C$8)/Paramètres!$C$9,Paramètres!$C$42)-Paramètres!$C$41)*0.3+MAX(0,MIN((I30+Paramètres!$C$8)/Paramètres!$C$9,Paramètres!$C$43)-Paramètres!$C$42)*0.41+MAX(0,(I30+Paramètres!$C$8)/Paramètres!$C$9-Paramètres!$C$43)*0.45)*Paramètres!$C$9,(MAX(0,MIN((I30+Paramètres!$C$8)/Paramètres!$C$10,Paramètres!$C$41)-Paramètres!$C$40)*0.11+MAX(0,MIN((I30+Paramètres!$C$8)/Paramètres!$C$10,Paramètres!$C$42)-Paramètres!$C$41)*0.3+MAX(0,MIN((I30+Paramètres!$C$8)/Paramètres!$C$10,Paramètres!$C$43)-Paramètres!$C$42)*0.41+MAX(0,(I30+Paramètres!$C$8)/Paramètres!$C$10-Paramètres!$C$43)*0.45)*Paramètres!$C$10-(Paramètres!$C$9-Paramètres!$C$10)*2*Paramètres!$C$44))</f>
        <v>9178.50915110112</v>
      </c>
      <c r="J31" s="24" t="n">
        <f aca="false">IF(MAX((MAX(0,MIN((J30+Paramètres!$C$8)/Paramètres!$C$9,Paramètres!$C$41)-Paramètres!$C$40)*0.11+MAX(0,MIN((J30+Paramètres!$C$8)/Paramètres!$C$9,Paramètres!$C$42)-Paramètres!$C$41)*0.3+MAX(0,MIN((J30+Paramètres!$C$8)/Paramètres!$C$9,Paramètres!$C$43)-Paramètres!$C$42)*0.41+MAX(0,(J30+Paramètres!$C$8)/Paramètres!$C$9-Paramètres!$C$43)*0.45)*Paramètres!$C$9,(MAX(0,MIN((J30+Paramètres!$C$8)/Paramètres!$C$10,Paramètres!$C$41)-Paramètres!$C$40)*0.11+MAX(0,MIN((J30+Paramètres!$C$8)/Paramètres!$C$10,Paramètres!$C$42)-Paramètres!$C$41)*0.3+MAX(0,MIN((J30+Paramètres!$C$8)/Paramètres!$C$10,Paramètres!$C$43)-Paramètres!$C$42)*0.41+MAX(0,(J30+Paramètres!$C$8)/Paramètres!$C$10-Paramètres!$C$43)*0.45)*Paramètres!$C$10-(Paramètres!$C$9-Paramètres!$C$10)*2*Paramètres!$C$44)&lt;Paramètres!$C$45,MAX(0,MAX((MAX(0,MIN((J30+Paramètres!$C$8)/Paramètres!$C$9,Paramètres!$C$41)-Paramètres!$C$40)*0.11+MAX(0,MIN((J30+Paramètres!$C$8)/Paramètres!$C$9,Paramètres!$C$42)-Paramètres!$C$41)*0.3+MAX(0,MIN((J30+Paramètres!$C$8)/Paramètres!$C$9,Paramètres!$C$43)-Paramètres!$C$42)*0.41+MAX(0,(J30+Paramètres!$C$8)/Paramètres!$C$9-Paramètres!$C$43)*0.45)*Paramètres!$C$9,(MAX(0,MIN((J30+Paramètres!$C$8)/Paramètres!$C$10,Paramètres!$C$41)-Paramètres!$C$40)*0.11+MAX(0,MIN((J30+Paramètres!$C$8)/Paramètres!$C$10,Paramètres!$C$42)-Paramètres!$C$41)*0.3+MAX(0,MIN((J30+Paramètres!$C$8)/Paramètres!$C$10,Paramètres!$C$43)-Paramètres!$C$42)*0.41+MAX(0,(J30+Paramètres!$C$8)/Paramètres!$C$10-Paramètres!$C$43)*0.45)*Paramètres!$C$10-(Paramètres!$C$9-Paramètres!$C$10)*2*Paramètres!$C$44)-MAX(0,Paramètres!$C$46-Paramètres!$C$47*MAX((MAX(0,MIN((J30+Paramètres!$C$8)/Paramètres!$C$9,Paramètres!$C$41)-Paramètres!$C$40)*0.11+MAX(0,MIN((J30+Paramètres!$C$8)/Paramètres!$C$9,Paramètres!$C$42)-Paramètres!$C$41)*0.3+MAX(0,MIN((J30+Paramètres!$C$8)/Paramètres!$C$9,Paramètres!$C$43)-Paramètres!$C$42)*0.41+MAX(0,(J30+Paramètres!$C$8)/Paramètres!$C$9-Paramètres!$C$43)*0.45)*Paramètres!$C$9,(MAX(0,MIN((J30+Paramètres!$C$8)/Paramètres!$C$10,Paramètres!$C$41)-Paramètres!$C$40)*0.11+MAX(0,MIN((J30+Paramètres!$C$8)/Paramètres!$C$10,Paramètres!$C$42)-Paramètres!$C$41)*0.3+MAX(0,MIN((J30+Paramètres!$C$8)/Paramètres!$C$10,Paramètres!$C$43)-Paramètres!$C$42)*0.41+MAX(0,(J30+Paramètres!$C$8)/Paramètres!$C$10-Paramètres!$C$43)*0.45)*Paramètres!$C$10-(Paramètres!$C$9-Paramètres!$C$10)*2*Paramètres!$C$44))),MAX((MAX(0,MIN((J30+Paramètres!$C$8)/Paramètres!$C$9,Paramètres!$C$41)-Paramètres!$C$40)*0.11+MAX(0,MIN((J30+Paramètres!$C$8)/Paramètres!$C$9,Paramètres!$C$42)-Paramètres!$C$41)*0.3+MAX(0,MIN((J30+Paramètres!$C$8)/Paramètres!$C$9,Paramètres!$C$43)-Paramètres!$C$42)*0.41+MAX(0,(J30+Paramètres!$C$8)/Paramètres!$C$9-Paramètres!$C$43)*0.45)*Paramètres!$C$9,(MAX(0,MIN((J30+Paramètres!$C$8)/Paramètres!$C$10,Paramètres!$C$41)-Paramètres!$C$40)*0.11+MAX(0,MIN((J30+Paramètres!$C$8)/Paramètres!$C$10,Paramètres!$C$42)-Paramètres!$C$41)*0.3+MAX(0,MIN((J30+Paramètres!$C$8)/Paramètres!$C$10,Paramètres!$C$43)-Paramètres!$C$42)*0.41+MAX(0,(J30+Paramètres!$C$8)/Paramètres!$C$10-Paramètres!$C$43)*0.45)*Paramètres!$C$10-(Paramètres!$C$9-Paramètres!$C$10)*2*Paramètres!$C$44))</f>
        <v>11389.9144588531</v>
      </c>
      <c r="K31" s="24" t="n">
        <f aca="false">IF(MAX((MAX(0,MIN((K30+Paramètres!$C$8)/Paramètres!$C$9,Paramètres!$C$41)-Paramètres!$C$40)*0.11+MAX(0,MIN((K30+Paramètres!$C$8)/Paramètres!$C$9,Paramètres!$C$42)-Paramètres!$C$41)*0.3+MAX(0,MIN((K30+Paramètres!$C$8)/Paramètres!$C$9,Paramètres!$C$43)-Paramètres!$C$42)*0.41+MAX(0,(K30+Paramètres!$C$8)/Paramètres!$C$9-Paramètres!$C$43)*0.45)*Paramètres!$C$9,(MAX(0,MIN((K30+Paramètres!$C$8)/Paramètres!$C$10,Paramètres!$C$41)-Paramètres!$C$40)*0.11+MAX(0,MIN((K30+Paramètres!$C$8)/Paramètres!$C$10,Paramètres!$C$42)-Paramètres!$C$41)*0.3+MAX(0,MIN((K30+Paramètres!$C$8)/Paramètres!$C$10,Paramètres!$C$43)-Paramètres!$C$42)*0.41+MAX(0,(K30+Paramètres!$C$8)/Paramètres!$C$10-Paramètres!$C$43)*0.45)*Paramètres!$C$10-(Paramètres!$C$9-Paramètres!$C$10)*2*Paramètres!$C$44)&lt;Paramètres!$C$45,MAX(0,MAX((MAX(0,MIN((K30+Paramètres!$C$8)/Paramètres!$C$9,Paramètres!$C$41)-Paramètres!$C$40)*0.11+MAX(0,MIN((K30+Paramètres!$C$8)/Paramètres!$C$9,Paramètres!$C$42)-Paramètres!$C$41)*0.3+MAX(0,MIN((K30+Paramètres!$C$8)/Paramètres!$C$9,Paramètres!$C$43)-Paramètres!$C$42)*0.41+MAX(0,(K30+Paramètres!$C$8)/Paramètres!$C$9-Paramètres!$C$43)*0.45)*Paramètres!$C$9,(MAX(0,MIN((K30+Paramètres!$C$8)/Paramètres!$C$10,Paramètres!$C$41)-Paramètres!$C$40)*0.11+MAX(0,MIN((K30+Paramètres!$C$8)/Paramètres!$C$10,Paramètres!$C$42)-Paramètres!$C$41)*0.3+MAX(0,MIN((K30+Paramètres!$C$8)/Paramètres!$C$10,Paramètres!$C$43)-Paramètres!$C$42)*0.41+MAX(0,(K30+Paramètres!$C$8)/Paramètres!$C$10-Paramètres!$C$43)*0.45)*Paramètres!$C$10-(Paramètres!$C$9-Paramètres!$C$10)*2*Paramètres!$C$44)-MAX(0,Paramètres!$C$46-Paramètres!$C$47*MAX((MAX(0,MIN((K30+Paramètres!$C$8)/Paramètres!$C$9,Paramètres!$C$41)-Paramètres!$C$40)*0.11+MAX(0,MIN((K30+Paramètres!$C$8)/Paramètres!$C$9,Paramètres!$C$42)-Paramètres!$C$41)*0.3+MAX(0,MIN((K30+Paramètres!$C$8)/Paramètres!$C$9,Paramètres!$C$43)-Paramètres!$C$42)*0.41+MAX(0,(K30+Paramètres!$C$8)/Paramètres!$C$9-Paramètres!$C$43)*0.45)*Paramètres!$C$9,(MAX(0,MIN((K30+Paramètres!$C$8)/Paramètres!$C$10,Paramètres!$C$41)-Paramètres!$C$40)*0.11+MAX(0,MIN((K30+Paramètres!$C$8)/Paramètres!$C$10,Paramètres!$C$42)-Paramètres!$C$41)*0.3+MAX(0,MIN((K30+Paramètres!$C$8)/Paramètres!$C$10,Paramètres!$C$43)-Paramètres!$C$42)*0.41+MAX(0,(K30+Paramètres!$C$8)/Paramètres!$C$10-Paramètres!$C$43)*0.45)*Paramètres!$C$10-(Paramètres!$C$9-Paramètres!$C$10)*2*Paramètres!$C$44))),MAX((MAX(0,MIN((K30+Paramètres!$C$8)/Paramètres!$C$9,Paramètres!$C$41)-Paramètres!$C$40)*0.11+MAX(0,MIN((K30+Paramètres!$C$8)/Paramètres!$C$9,Paramètres!$C$42)-Paramètres!$C$41)*0.3+MAX(0,MIN((K30+Paramètres!$C$8)/Paramètres!$C$9,Paramètres!$C$43)-Paramètres!$C$42)*0.41+MAX(0,(K30+Paramètres!$C$8)/Paramètres!$C$9-Paramètres!$C$43)*0.45)*Paramètres!$C$9,(MAX(0,MIN((K30+Paramètres!$C$8)/Paramètres!$C$10,Paramètres!$C$41)-Paramètres!$C$40)*0.11+MAX(0,MIN((K30+Paramètres!$C$8)/Paramètres!$C$10,Paramètres!$C$42)-Paramètres!$C$41)*0.3+MAX(0,MIN((K30+Paramètres!$C$8)/Paramètres!$C$10,Paramètres!$C$43)-Paramètres!$C$42)*0.41+MAX(0,(K30+Paramètres!$C$8)/Paramètres!$C$10-Paramètres!$C$43)*0.45)*Paramètres!$C$10-(Paramètres!$C$9-Paramètres!$C$10)*2*Paramètres!$C$44))</f>
        <v>16056.6193510712</v>
      </c>
      <c r="L31" s="24" t="n">
        <f aca="false">IF(MAX((MAX(0,MIN((L30+Paramètres!$C$8)/Paramètres!$C$9,Paramètres!$C$41)-Paramètres!$C$40)*0.11+MAX(0,MIN((L30+Paramètres!$C$8)/Paramètres!$C$9,Paramètres!$C$42)-Paramètres!$C$41)*0.3+MAX(0,MIN((L30+Paramètres!$C$8)/Paramètres!$C$9,Paramètres!$C$43)-Paramètres!$C$42)*0.41+MAX(0,(L30+Paramètres!$C$8)/Paramètres!$C$9-Paramètres!$C$43)*0.45)*Paramètres!$C$9,(MAX(0,MIN((L30+Paramètres!$C$8)/Paramètres!$C$10,Paramètres!$C$41)-Paramètres!$C$40)*0.11+MAX(0,MIN((L30+Paramètres!$C$8)/Paramètres!$C$10,Paramètres!$C$42)-Paramètres!$C$41)*0.3+MAX(0,MIN((L30+Paramètres!$C$8)/Paramètres!$C$10,Paramètres!$C$43)-Paramètres!$C$42)*0.41+MAX(0,(L30+Paramètres!$C$8)/Paramètres!$C$10-Paramètres!$C$43)*0.45)*Paramètres!$C$10-(Paramètres!$C$9-Paramètres!$C$10)*2*Paramètres!$C$44)&lt;Paramètres!$C$45,MAX(0,MAX((MAX(0,MIN((L30+Paramètres!$C$8)/Paramètres!$C$9,Paramètres!$C$41)-Paramètres!$C$40)*0.11+MAX(0,MIN((L30+Paramètres!$C$8)/Paramètres!$C$9,Paramètres!$C$42)-Paramètres!$C$41)*0.3+MAX(0,MIN((L30+Paramètres!$C$8)/Paramètres!$C$9,Paramètres!$C$43)-Paramètres!$C$42)*0.41+MAX(0,(L30+Paramètres!$C$8)/Paramètres!$C$9-Paramètres!$C$43)*0.45)*Paramètres!$C$9,(MAX(0,MIN((L30+Paramètres!$C$8)/Paramètres!$C$10,Paramètres!$C$41)-Paramètres!$C$40)*0.11+MAX(0,MIN((L30+Paramètres!$C$8)/Paramètres!$C$10,Paramètres!$C$42)-Paramètres!$C$41)*0.3+MAX(0,MIN((L30+Paramètres!$C$8)/Paramètres!$C$10,Paramètres!$C$43)-Paramètres!$C$42)*0.41+MAX(0,(L30+Paramètres!$C$8)/Paramètres!$C$10-Paramètres!$C$43)*0.45)*Paramètres!$C$10-(Paramètres!$C$9-Paramètres!$C$10)*2*Paramètres!$C$44)-MAX(0,Paramètres!$C$46-Paramètres!$C$47*MAX((MAX(0,MIN((L30+Paramètres!$C$8)/Paramètres!$C$9,Paramètres!$C$41)-Paramètres!$C$40)*0.11+MAX(0,MIN((L30+Paramètres!$C$8)/Paramètres!$C$9,Paramètres!$C$42)-Paramètres!$C$41)*0.3+MAX(0,MIN((L30+Paramètres!$C$8)/Paramètres!$C$9,Paramètres!$C$43)-Paramètres!$C$42)*0.41+MAX(0,(L30+Paramètres!$C$8)/Paramètres!$C$9-Paramètres!$C$43)*0.45)*Paramètres!$C$9,(MAX(0,MIN((L30+Paramètres!$C$8)/Paramètres!$C$10,Paramètres!$C$41)-Paramètres!$C$40)*0.11+MAX(0,MIN((L30+Paramètres!$C$8)/Paramètres!$C$10,Paramètres!$C$42)-Paramètres!$C$41)*0.3+MAX(0,MIN((L30+Paramètres!$C$8)/Paramètres!$C$10,Paramètres!$C$43)-Paramètres!$C$42)*0.41+MAX(0,(L30+Paramètres!$C$8)/Paramètres!$C$10-Paramètres!$C$43)*0.45)*Paramètres!$C$10-(Paramètres!$C$9-Paramètres!$C$10)*2*Paramètres!$C$44))),MAX((MAX(0,MIN((L30+Paramètres!$C$8)/Paramètres!$C$9,Paramètres!$C$41)-Paramètres!$C$40)*0.11+MAX(0,MIN((L30+Paramètres!$C$8)/Paramètres!$C$9,Paramètres!$C$42)-Paramètres!$C$41)*0.3+MAX(0,MIN((L30+Paramètres!$C$8)/Paramètres!$C$9,Paramètres!$C$43)-Paramètres!$C$42)*0.41+MAX(0,(L30+Paramètres!$C$8)/Paramètres!$C$9-Paramètres!$C$43)*0.45)*Paramètres!$C$9,(MAX(0,MIN((L30+Paramètres!$C$8)/Paramètres!$C$10,Paramètres!$C$41)-Paramètres!$C$40)*0.11+MAX(0,MIN((L30+Paramètres!$C$8)/Paramètres!$C$10,Paramètres!$C$42)-Paramètres!$C$41)*0.3+MAX(0,MIN((L30+Paramètres!$C$8)/Paramètres!$C$10,Paramètres!$C$43)-Paramètres!$C$42)*0.41+MAX(0,(L30+Paramètres!$C$8)/Paramètres!$C$10-Paramètres!$C$43)*0.45)*Paramètres!$C$10-(Paramètres!$C$9-Paramètres!$C$10)*2*Paramètres!$C$44))</f>
        <v>23067.976698409</v>
      </c>
      <c r="M31" s="24" t="n">
        <f aca="false">IF(MAX((MAX(0,MIN((M30+Paramètres!$C$8)/Paramètres!$C$9,Paramètres!$C$41)-Paramètres!$C$40)*0.11+MAX(0,MIN((M30+Paramètres!$C$8)/Paramètres!$C$9,Paramètres!$C$42)-Paramètres!$C$41)*0.3+MAX(0,MIN((M30+Paramètres!$C$8)/Paramètres!$C$9,Paramètres!$C$43)-Paramètres!$C$42)*0.41+MAX(0,(M30+Paramètres!$C$8)/Paramètres!$C$9-Paramètres!$C$43)*0.45)*Paramètres!$C$9,(MAX(0,MIN((M30+Paramètres!$C$8)/Paramètres!$C$10,Paramètres!$C$41)-Paramètres!$C$40)*0.11+MAX(0,MIN((M30+Paramètres!$C$8)/Paramètres!$C$10,Paramètres!$C$42)-Paramètres!$C$41)*0.3+MAX(0,MIN((M30+Paramètres!$C$8)/Paramètres!$C$10,Paramètres!$C$43)-Paramètres!$C$42)*0.41+MAX(0,(M30+Paramètres!$C$8)/Paramètres!$C$10-Paramètres!$C$43)*0.45)*Paramètres!$C$10-(Paramètres!$C$9-Paramètres!$C$10)*2*Paramètres!$C$44)&lt;Paramètres!$C$45,MAX(0,MAX((MAX(0,MIN((M30+Paramètres!$C$8)/Paramètres!$C$9,Paramètres!$C$41)-Paramètres!$C$40)*0.11+MAX(0,MIN((M30+Paramètres!$C$8)/Paramètres!$C$9,Paramètres!$C$42)-Paramètres!$C$41)*0.3+MAX(0,MIN((M30+Paramètres!$C$8)/Paramètres!$C$9,Paramètres!$C$43)-Paramètres!$C$42)*0.41+MAX(0,(M30+Paramètres!$C$8)/Paramètres!$C$9-Paramètres!$C$43)*0.45)*Paramètres!$C$9,(MAX(0,MIN((M30+Paramètres!$C$8)/Paramètres!$C$10,Paramètres!$C$41)-Paramètres!$C$40)*0.11+MAX(0,MIN((M30+Paramètres!$C$8)/Paramètres!$C$10,Paramètres!$C$42)-Paramètres!$C$41)*0.3+MAX(0,MIN((M30+Paramètres!$C$8)/Paramètres!$C$10,Paramètres!$C$43)-Paramètres!$C$42)*0.41+MAX(0,(M30+Paramètres!$C$8)/Paramètres!$C$10-Paramètres!$C$43)*0.45)*Paramètres!$C$10-(Paramètres!$C$9-Paramètres!$C$10)*2*Paramètres!$C$44)-MAX(0,Paramètres!$C$46-Paramètres!$C$47*MAX((MAX(0,MIN((M30+Paramètres!$C$8)/Paramètres!$C$9,Paramètres!$C$41)-Paramètres!$C$40)*0.11+MAX(0,MIN((M30+Paramètres!$C$8)/Paramètres!$C$9,Paramètres!$C$42)-Paramètres!$C$41)*0.3+MAX(0,MIN((M30+Paramètres!$C$8)/Paramètres!$C$9,Paramètres!$C$43)-Paramètres!$C$42)*0.41+MAX(0,(M30+Paramètres!$C$8)/Paramètres!$C$9-Paramètres!$C$43)*0.45)*Paramètres!$C$9,(MAX(0,MIN((M30+Paramètres!$C$8)/Paramètres!$C$10,Paramètres!$C$41)-Paramètres!$C$40)*0.11+MAX(0,MIN((M30+Paramètres!$C$8)/Paramètres!$C$10,Paramètres!$C$42)-Paramètres!$C$41)*0.3+MAX(0,MIN((M30+Paramètres!$C$8)/Paramètres!$C$10,Paramètres!$C$43)-Paramètres!$C$42)*0.41+MAX(0,(M30+Paramètres!$C$8)/Paramètres!$C$10-Paramètres!$C$43)*0.45)*Paramètres!$C$10-(Paramètres!$C$9-Paramètres!$C$10)*2*Paramètres!$C$44))),MAX((MAX(0,MIN((M30+Paramètres!$C$8)/Paramètres!$C$9,Paramètres!$C$41)-Paramètres!$C$40)*0.11+MAX(0,MIN((M30+Paramètres!$C$8)/Paramètres!$C$9,Paramètres!$C$42)-Paramètres!$C$41)*0.3+MAX(0,MIN((M30+Paramètres!$C$8)/Paramètres!$C$9,Paramètres!$C$43)-Paramètres!$C$42)*0.41+MAX(0,(M30+Paramètres!$C$8)/Paramètres!$C$9-Paramètres!$C$43)*0.45)*Paramètres!$C$9,(MAX(0,MIN((M30+Paramètres!$C$8)/Paramètres!$C$10,Paramètres!$C$41)-Paramètres!$C$40)*0.11+MAX(0,MIN((M30+Paramètres!$C$8)/Paramètres!$C$10,Paramètres!$C$42)-Paramètres!$C$41)*0.3+MAX(0,MIN((M30+Paramètres!$C$8)/Paramètres!$C$10,Paramètres!$C$43)-Paramètres!$C$42)*0.41+MAX(0,(M30+Paramètres!$C$8)/Paramètres!$C$10-Paramètres!$C$43)*0.45)*Paramètres!$C$10-(Paramètres!$C$9-Paramètres!$C$10)*2*Paramètres!$C$44))</f>
        <v>35388.4673808</v>
      </c>
      <c r="N31" s="24" t="n">
        <f aca="false">IF(MAX((MAX(0,MIN((N30+Paramètres!$C$8)/Paramètres!$C$9,Paramètres!$C$41)-Paramètres!$C$40)*0.11+MAX(0,MIN((N30+Paramètres!$C$8)/Paramètres!$C$9,Paramètres!$C$42)-Paramètres!$C$41)*0.3+MAX(0,MIN((N30+Paramètres!$C$8)/Paramètres!$C$9,Paramètres!$C$43)-Paramètres!$C$42)*0.41+MAX(0,(N30+Paramètres!$C$8)/Paramètres!$C$9-Paramètres!$C$43)*0.45)*Paramètres!$C$9,(MAX(0,MIN((N30+Paramètres!$C$8)/Paramètres!$C$10,Paramètres!$C$41)-Paramètres!$C$40)*0.11+MAX(0,MIN((N30+Paramètres!$C$8)/Paramètres!$C$10,Paramètres!$C$42)-Paramètres!$C$41)*0.3+MAX(0,MIN((N30+Paramètres!$C$8)/Paramètres!$C$10,Paramètres!$C$43)-Paramètres!$C$42)*0.41+MAX(0,(N30+Paramètres!$C$8)/Paramètres!$C$10-Paramètres!$C$43)*0.45)*Paramètres!$C$10-(Paramètres!$C$9-Paramètres!$C$10)*2*Paramètres!$C$44)&lt;Paramètres!$C$45,MAX(0,MAX((MAX(0,MIN((N30+Paramètres!$C$8)/Paramètres!$C$9,Paramètres!$C$41)-Paramètres!$C$40)*0.11+MAX(0,MIN((N30+Paramètres!$C$8)/Paramètres!$C$9,Paramètres!$C$42)-Paramètres!$C$41)*0.3+MAX(0,MIN((N30+Paramètres!$C$8)/Paramètres!$C$9,Paramètres!$C$43)-Paramètres!$C$42)*0.41+MAX(0,(N30+Paramètres!$C$8)/Paramètres!$C$9-Paramètres!$C$43)*0.45)*Paramètres!$C$9,(MAX(0,MIN((N30+Paramètres!$C$8)/Paramètres!$C$10,Paramètres!$C$41)-Paramètres!$C$40)*0.11+MAX(0,MIN((N30+Paramètres!$C$8)/Paramètres!$C$10,Paramètres!$C$42)-Paramètres!$C$41)*0.3+MAX(0,MIN((N30+Paramètres!$C$8)/Paramètres!$C$10,Paramètres!$C$43)-Paramètres!$C$42)*0.41+MAX(0,(N30+Paramètres!$C$8)/Paramètres!$C$10-Paramètres!$C$43)*0.45)*Paramètres!$C$10-(Paramètres!$C$9-Paramètres!$C$10)*2*Paramètres!$C$44)-MAX(0,Paramètres!$C$46-Paramètres!$C$47*MAX((MAX(0,MIN((N30+Paramètres!$C$8)/Paramètres!$C$9,Paramètres!$C$41)-Paramètres!$C$40)*0.11+MAX(0,MIN((N30+Paramètres!$C$8)/Paramètres!$C$9,Paramètres!$C$42)-Paramètres!$C$41)*0.3+MAX(0,MIN((N30+Paramètres!$C$8)/Paramètres!$C$9,Paramètres!$C$43)-Paramètres!$C$42)*0.41+MAX(0,(N30+Paramètres!$C$8)/Paramètres!$C$9-Paramètres!$C$43)*0.45)*Paramètres!$C$9,(MAX(0,MIN((N30+Paramètres!$C$8)/Paramètres!$C$10,Paramètres!$C$41)-Paramètres!$C$40)*0.11+MAX(0,MIN((N30+Paramètres!$C$8)/Paramètres!$C$10,Paramètres!$C$42)-Paramètres!$C$41)*0.3+MAX(0,MIN((N30+Paramètres!$C$8)/Paramètres!$C$10,Paramètres!$C$43)-Paramètres!$C$42)*0.41+MAX(0,(N30+Paramètres!$C$8)/Paramètres!$C$10-Paramètres!$C$43)*0.45)*Paramètres!$C$10-(Paramètres!$C$9-Paramètres!$C$10)*2*Paramètres!$C$44))),MAX((MAX(0,MIN((N30+Paramètres!$C$8)/Paramètres!$C$9,Paramètres!$C$41)-Paramètres!$C$40)*0.11+MAX(0,MIN((N30+Paramètres!$C$8)/Paramètres!$C$9,Paramètres!$C$42)-Paramètres!$C$41)*0.3+MAX(0,MIN((N30+Paramètres!$C$8)/Paramètres!$C$9,Paramètres!$C$43)-Paramètres!$C$42)*0.41+MAX(0,(N30+Paramètres!$C$8)/Paramètres!$C$9-Paramètres!$C$43)*0.45)*Paramètres!$C$9,(MAX(0,MIN((N30+Paramètres!$C$8)/Paramètres!$C$10,Paramètres!$C$41)-Paramètres!$C$40)*0.11+MAX(0,MIN((N30+Paramètres!$C$8)/Paramètres!$C$10,Paramètres!$C$42)-Paramètres!$C$41)*0.3+MAX(0,MIN((N30+Paramètres!$C$8)/Paramètres!$C$10,Paramètres!$C$43)-Paramètres!$C$42)*0.41+MAX(0,(N30+Paramètres!$C$8)/Paramètres!$C$10-Paramètres!$C$43)*0.45)*Paramètres!$C$10-(Paramètres!$C$9-Paramètres!$C$10)*2*Paramètres!$C$44))</f>
        <v>51908.276236</v>
      </c>
    </row>
    <row r="32" customFormat="false" ht="15" hidden="false" customHeight="true" outlineLevel="0" collapsed="false">
      <c r="B32" s="11" t="s">
        <v>162</v>
      </c>
      <c r="C32" s="24" t="n">
        <f aca="false">C31-C12</f>
        <v>7052.33841285726</v>
      </c>
      <c r="D32" s="24" t="n">
        <f aca="false">D31-D12</f>
        <v>1428.88817590416</v>
      </c>
      <c r="E32" s="24" t="n">
        <f aca="false">E31-E12</f>
        <v>2545.10496636081</v>
      </c>
      <c r="F32" s="24" t="n">
        <f aca="false">F31-F12</f>
        <v>3535.95287914906</v>
      </c>
      <c r="G32" s="24" t="n">
        <f aca="false">G31-G12</f>
        <v>4756.58903564544</v>
      </c>
      <c r="H32" s="24" t="n">
        <f aca="false">H31-H12</f>
        <v>7052.33841285726</v>
      </c>
      <c r="I32" s="24" t="n">
        <f aca="false">I31-I12</f>
        <v>9178.50915110112</v>
      </c>
      <c r="J32" s="24" t="n">
        <f aca="false">J31-J12</f>
        <v>11389.9144588531</v>
      </c>
      <c r="K32" s="24" t="n">
        <f aca="false">K31-K12</f>
        <v>16056.6193510712</v>
      </c>
      <c r="L32" s="24" t="n">
        <f aca="false">L31-L12</f>
        <v>23067.976698409</v>
      </c>
      <c r="M32" s="24" t="n">
        <f aca="false">M31-M12</f>
        <v>35388.4673808</v>
      </c>
      <c r="N32" s="24" t="n">
        <f aca="false">N31-N12</f>
        <v>51908.276236</v>
      </c>
    </row>
    <row r="33" customFormat="false" ht="15" hidden="false" customHeight="true" outlineLevel="0" collapsed="false">
      <c r="B33" s="11" t="s">
        <v>282</v>
      </c>
      <c r="C33" s="24" t="n">
        <f aca="false">C4-C27-C32</f>
        <v>49803.7045633336</v>
      </c>
      <c r="D33" s="24" t="n">
        <f aca="false">D4-D27-D32</f>
        <v>27782.6233311787</v>
      </c>
      <c r="E33" s="24" t="n">
        <f aca="false">E4-E27-E32</f>
        <v>33437.9857956533</v>
      </c>
      <c r="F33" s="24" t="n">
        <f aca="false">F4-F27-F32</f>
        <v>39166.4548949333</v>
      </c>
      <c r="G33" s="24" t="n">
        <f aca="false">G4-G27-G32</f>
        <v>44661.556016506</v>
      </c>
      <c r="H33" s="24" t="n">
        <f aca="false">H4-H27-H32</f>
        <v>49803.7045633336</v>
      </c>
      <c r="I33" s="24" t="n">
        <f aca="false">I4-I27-I32</f>
        <v>54550.169619236</v>
      </c>
      <c r="J33" s="24" t="n">
        <f aca="false">J4-J27-J32</f>
        <v>59495.5153373239</v>
      </c>
      <c r="K33" s="24" t="n">
        <f aca="false">K4-K27-K32</f>
        <v>69955.2934191661</v>
      </c>
      <c r="L33" s="24" t="n">
        <f aca="false">L4-L27-L32</f>
        <v>85671.327229621</v>
      </c>
      <c r="M33" s="24" t="n">
        <f aca="false">M4-M27-M32</f>
        <v>111514.3370992</v>
      </c>
      <c r="N33" s="24" t="n">
        <f aca="false">N4-N27-N32</f>
        <v>134170.465364</v>
      </c>
    </row>
    <row r="34" customFormat="false" ht="15" hidden="false" customHeight="true" outlineLevel="0" collapsed="false">
      <c r="B34" s="20" t="s">
        <v>283</v>
      </c>
      <c r="C34" s="26" t="n">
        <f aca="false">C33-Paramètres!$C$7</f>
        <v>19803.7045633336</v>
      </c>
      <c r="D34" s="26" t="n">
        <f aca="false">D33-Paramètres!$C$7</f>
        <v>-2217.37666882134</v>
      </c>
      <c r="E34" s="26" t="n">
        <f aca="false">E33-Paramètres!$C$7</f>
        <v>3437.98579565334</v>
      </c>
      <c r="F34" s="26" t="n">
        <f aca="false">F33-Paramètres!$C$7</f>
        <v>9166.45489493334</v>
      </c>
      <c r="G34" s="26" t="n">
        <f aca="false">G33-Paramètres!$C$7</f>
        <v>14661.556016506</v>
      </c>
      <c r="H34" s="26" t="n">
        <f aca="false">H33-Paramètres!$C$7</f>
        <v>19803.7045633336</v>
      </c>
      <c r="I34" s="26" t="n">
        <f aca="false">I33-Paramètres!$C$7</f>
        <v>24550.169619236</v>
      </c>
      <c r="J34" s="26" t="n">
        <f aca="false">J33-Paramètres!$C$7</f>
        <v>29495.5153373239</v>
      </c>
      <c r="K34" s="26" t="n">
        <f aca="false">K33-Paramètres!$C$7</f>
        <v>39955.293419166</v>
      </c>
      <c r="L34" s="26" t="n">
        <f aca="false">L33-Paramètres!$C$7</f>
        <v>55671.327229621</v>
      </c>
      <c r="M34" s="26" t="n">
        <f aca="false">M33-Paramètres!$C$7</f>
        <v>81514.3370992</v>
      </c>
      <c r="N34" s="26" t="n">
        <f aca="false">N33-Paramètres!$C$7</f>
        <v>104170.465364</v>
      </c>
    </row>
    <row r="36" customFormat="false" ht="15" hidden="false" customHeight="true" outlineLevel="0" collapsed="false">
      <c r="B36" s="9" t="s">
        <v>284</v>
      </c>
      <c r="C36" s="10"/>
      <c r="D36" s="10"/>
      <c r="E36" s="10"/>
      <c r="F36" s="10"/>
      <c r="G36" s="10"/>
      <c r="H36" s="10"/>
      <c r="I36" s="10"/>
      <c r="J36" s="10"/>
      <c r="K36" s="10"/>
      <c r="L36" s="10"/>
      <c r="M36" s="10"/>
      <c r="N36" s="10"/>
    </row>
    <row r="37" customFormat="false" ht="15" hidden="false" customHeight="true" outlineLevel="0" collapsed="false">
      <c r="B37" s="11" t="s">
        <v>285</v>
      </c>
      <c r="C37" s="24" t="n">
        <f aca="false">C4-Paramètres!$C$15</f>
        <v>80000</v>
      </c>
      <c r="D37" s="24" t="n">
        <f aca="false">D4-Paramètres!$C$15</f>
        <v>40000</v>
      </c>
      <c r="E37" s="24" t="n">
        <f aca="false">E4-Paramètres!$C$15</f>
        <v>50000</v>
      </c>
      <c r="F37" s="24" t="n">
        <f aca="false">F4-Paramètres!$C$15</f>
        <v>60000</v>
      </c>
      <c r="G37" s="24" t="n">
        <f aca="false">G4-Paramètres!$C$15</f>
        <v>70000</v>
      </c>
      <c r="H37" s="24" t="n">
        <f aca="false">H4-Paramètres!$C$15</f>
        <v>80000</v>
      </c>
      <c r="I37" s="24" t="n">
        <f aca="false">I4-Paramètres!$C$15</f>
        <v>90000</v>
      </c>
      <c r="J37" s="24" t="n">
        <f aca="false">J4-Paramètres!$C$15</f>
        <v>100000</v>
      </c>
      <c r="K37" s="24" t="n">
        <f aca="false">K4-Paramètres!$C$15</f>
        <v>120000</v>
      </c>
      <c r="L37" s="24" t="n">
        <f aca="false">L4-Paramètres!$C$15</f>
        <v>150000</v>
      </c>
      <c r="M37" s="24" t="n">
        <f aca="false">M4-Paramètres!$C$15</f>
        <v>200000</v>
      </c>
      <c r="N37" s="24" t="n">
        <f aca="false">N4-Paramètres!$C$15</f>
        <v>250000</v>
      </c>
    </row>
    <row r="38" customFormat="false" ht="15" hidden="false" customHeight="true" outlineLevel="0" collapsed="false">
      <c r="B38" s="20" t="s">
        <v>286</v>
      </c>
      <c r="C38" s="26" t="n">
        <f aca="false">MAX(0,Paramètres!$C$13*(C37-C8)+Paramètres!$C$21*IF(Paramètres!$C$24=1,1,Paramètres!$C$13))</f>
        <v>40080</v>
      </c>
      <c r="D38" s="26" t="n">
        <f aca="false">MAX(0,Paramètres!$C$13*(D37-D8)+Paramètres!$C$21*IF(Paramètres!$C$24=1,1,Paramètres!$C$13))</f>
        <v>20040</v>
      </c>
      <c r="E38" s="26" t="n">
        <f aca="false">MAX(0,Paramètres!$C$13*(E37-E8)+Paramètres!$C$21*IF(Paramètres!$C$24=1,1,Paramètres!$C$13))</f>
        <v>25050</v>
      </c>
      <c r="F38" s="26" t="n">
        <f aca="false">MAX(0,Paramètres!$C$13*(F37-F8)+Paramètres!$C$21*IF(Paramètres!$C$24=1,1,Paramètres!$C$13))</f>
        <v>30060</v>
      </c>
      <c r="G38" s="26" t="n">
        <f aca="false">MAX(0,Paramètres!$C$13*(G37-G8)+Paramètres!$C$21*IF(Paramètres!$C$24=1,1,Paramètres!$C$13))</f>
        <v>35070</v>
      </c>
      <c r="H38" s="26" t="n">
        <f aca="false">MAX(0,Paramètres!$C$13*(H37-H8)+Paramètres!$C$21*IF(Paramètres!$C$24=1,1,Paramètres!$C$13))</f>
        <v>40080</v>
      </c>
      <c r="I38" s="26" t="n">
        <f aca="false">MAX(0,Paramètres!$C$13*(I37-I8)+Paramètres!$C$21*IF(Paramètres!$C$24=1,1,Paramètres!$C$13))</f>
        <v>45090</v>
      </c>
      <c r="J38" s="26" t="n">
        <f aca="false">MAX(0,Paramètres!$C$13*(J37-J8)+Paramètres!$C$21*IF(Paramètres!$C$24=1,1,Paramètres!$C$13))</f>
        <v>50100</v>
      </c>
      <c r="K38" s="26" t="n">
        <f aca="false">MAX(0,Paramètres!$C$13*(K37-K8)+Paramètres!$C$21*IF(Paramètres!$C$24=1,1,Paramètres!$C$13))</f>
        <v>60120</v>
      </c>
      <c r="L38" s="26" t="n">
        <f aca="false">MAX(0,Paramètres!$C$13*(L37-L8)+Paramètres!$C$21*IF(Paramètres!$C$24=1,1,Paramètres!$C$13))</f>
        <v>75150</v>
      </c>
      <c r="M38" s="26" t="n">
        <f aca="false">MAX(0,Paramètres!$C$13*(M37-M8)+Paramètres!$C$21*IF(Paramètres!$C$24=1,1,Paramètres!$C$13))</f>
        <v>100200</v>
      </c>
      <c r="N38" s="26" t="n">
        <f aca="false">MAX(0,Paramètres!$C$13*(N37-N8)+Paramètres!$C$21*IF(Paramètres!$C$24=1,1,Paramètres!$C$13))</f>
        <v>125250</v>
      </c>
    </row>
    <row r="39" customFormat="false" ht="15" hidden="false" customHeight="true" outlineLevel="0" collapsed="false">
      <c r="B39" s="11" t="s">
        <v>287</v>
      </c>
      <c r="C39" s="24" t="n">
        <f aca="false">IF(Paramètres!$C$24=1,C9,Paramètres!$C$13*C9)+Paramètres!$C$13*C10</f>
        <v>1983.96</v>
      </c>
      <c r="D39" s="24" t="n">
        <f aca="false">IF(Paramètres!$C$24=1,D9,Paramètres!$C$13*D9)+Paramètres!$C$13*D10</f>
        <v>1983.96</v>
      </c>
      <c r="E39" s="24" t="n">
        <f aca="false">IF(Paramètres!$C$24=1,E9,Paramètres!$C$13*E9)+Paramètres!$C$13*E10</f>
        <v>1983.96</v>
      </c>
      <c r="F39" s="24" t="n">
        <f aca="false">IF(Paramètres!$C$24=1,F9,Paramètres!$C$13*F9)+Paramètres!$C$13*F10</f>
        <v>1983.96</v>
      </c>
      <c r="G39" s="24" t="n">
        <f aca="false">IF(Paramètres!$C$24=1,G9,Paramètres!$C$13*G9)+Paramètres!$C$13*G10</f>
        <v>1983.96</v>
      </c>
      <c r="H39" s="24" t="n">
        <f aca="false">IF(Paramètres!$C$24=1,H9,Paramètres!$C$13*H9)+Paramètres!$C$13*H10</f>
        <v>1983.96</v>
      </c>
      <c r="I39" s="24" t="n">
        <f aca="false">IF(Paramètres!$C$24=1,I9,Paramètres!$C$13*I9)+Paramètres!$C$13*I10</f>
        <v>1983.96</v>
      </c>
      <c r="J39" s="24" t="n">
        <f aca="false">IF(Paramètres!$C$24=1,J9,Paramètres!$C$13*J9)+Paramètres!$C$13*J10</f>
        <v>1983.96</v>
      </c>
      <c r="K39" s="24" t="n">
        <f aca="false">IF(Paramètres!$C$24=1,K9,Paramètres!$C$13*K9)+Paramètres!$C$13*K10</f>
        <v>1983.96</v>
      </c>
      <c r="L39" s="24" t="n">
        <f aca="false">IF(Paramètres!$C$24=1,L9,Paramètres!$C$13*L9)+Paramètres!$C$13*L10</f>
        <v>1983.96</v>
      </c>
      <c r="M39" s="24" t="n">
        <f aca="false">IF(Paramètres!$C$24=1,M9,Paramètres!$C$13*M9)+Paramètres!$C$13*M10</f>
        <v>1983.96</v>
      </c>
      <c r="N39" s="24" t="n">
        <f aca="false">IF(Paramètres!$C$24=1,N9,Paramètres!$C$13*N9)+Paramètres!$C$13*N10</f>
        <v>1983.96</v>
      </c>
    </row>
    <row r="40" customFormat="false" ht="15" hidden="false" customHeight="true" outlineLevel="0" collapsed="false">
      <c r="B40" s="11" t="s">
        <v>266</v>
      </c>
      <c r="C40" s="24" t="n">
        <f aca="false">MAX(0,C38-C39)</f>
        <v>38096.04</v>
      </c>
      <c r="D40" s="24" t="n">
        <f aca="false">MAX(0,D38-D39)</f>
        <v>18056.04</v>
      </c>
      <c r="E40" s="24" t="n">
        <f aca="false">MAX(0,E38-E39)</f>
        <v>23066.04</v>
      </c>
      <c r="F40" s="24" t="n">
        <f aca="false">MAX(0,F38-F39)</f>
        <v>28076.04</v>
      </c>
      <c r="G40" s="24" t="n">
        <f aca="false">MAX(0,G38-G39)</f>
        <v>33086.04</v>
      </c>
      <c r="H40" s="24" t="n">
        <f aca="false">MAX(0,H38-H39)</f>
        <v>38096.04</v>
      </c>
      <c r="I40" s="24" t="n">
        <f aca="false">MAX(0,I38-I39)</f>
        <v>43106.04</v>
      </c>
      <c r="J40" s="24" t="n">
        <f aca="false">MAX(0,J38-J39)</f>
        <v>48116.04</v>
      </c>
      <c r="K40" s="24" t="n">
        <f aca="false">MAX(0,K38-K39)</f>
        <v>58136.04</v>
      </c>
      <c r="L40" s="24" t="n">
        <f aca="false">MAX(0,L38-L39)</f>
        <v>73166.04</v>
      </c>
      <c r="M40" s="24" t="n">
        <f aca="false">MAX(0,M38-M39)</f>
        <v>98216.04</v>
      </c>
      <c r="N40" s="24" t="n">
        <f aca="false">MAX(0,N38-N39)</f>
        <v>123266.04</v>
      </c>
    </row>
    <row r="41" customFormat="false" ht="15" hidden="false" customHeight="true" outlineLevel="0" collapsed="false">
      <c r="B41" s="11" t="s">
        <v>267</v>
      </c>
      <c r="C41" s="24" t="n">
        <f aca="false">MIN(MAX(Paramètres!$C$51*C40,Paramètres!$C$52),Paramètres!$C$53,MAX(0,C40))</f>
        <v>9904.9704</v>
      </c>
      <c r="D41" s="24" t="n">
        <f aca="false">MIN(MAX(Paramètres!$C$51*D40,Paramètres!$C$52),Paramètres!$C$53,MAX(0,D40))</f>
        <v>4694.5704</v>
      </c>
      <c r="E41" s="24" t="n">
        <f aca="false">MIN(MAX(Paramètres!$C$51*E40,Paramètres!$C$52),Paramètres!$C$53,MAX(0,E40))</f>
        <v>5997.1704</v>
      </c>
      <c r="F41" s="24" t="n">
        <f aca="false">MIN(MAX(Paramètres!$C$51*F40,Paramètres!$C$52),Paramètres!$C$53,MAX(0,F40))</f>
        <v>7299.7704</v>
      </c>
      <c r="G41" s="24" t="n">
        <f aca="false">MIN(MAX(Paramètres!$C$51*G40,Paramètres!$C$52),Paramètres!$C$53,MAX(0,G40))</f>
        <v>8602.3704</v>
      </c>
      <c r="H41" s="24" t="n">
        <f aca="false">MIN(MAX(Paramètres!$C$51*H40,Paramètres!$C$52),Paramètres!$C$53,MAX(0,H40))</f>
        <v>9904.9704</v>
      </c>
      <c r="I41" s="24" t="n">
        <f aca="false">MIN(MAX(Paramètres!$C$51*I40,Paramètres!$C$52),Paramètres!$C$53,MAX(0,I40))</f>
        <v>11207.5704</v>
      </c>
      <c r="J41" s="24" t="n">
        <f aca="false">MIN(MAX(Paramètres!$C$51*J40,Paramètres!$C$52),Paramètres!$C$53,MAX(0,J40))</f>
        <v>12510.1704</v>
      </c>
      <c r="K41" s="24" t="n">
        <f aca="false">MIN(MAX(Paramètres!$C$51*K40,Paramètres!$C$52),Paramètres!$C$53,MAX(0,K40))</f>
        <v>15115.3704</v>
      </c>
      <c r="L41" s="24" t="n">
        <f aca="false">MIN(MAX(Paramètres!$C$51*L40,Paramètres!$C$52),Paramètres!$C$53,MAX(0,L40))</f>
        <v>19023.1704</v>
      </c>
      <c r="M41" s="24" t="n">
        <f aca="false">MIN(MAX(Paramètres!$C$51*M40,Paramètres!$C$52),Paramètres!$C$53,MAX(0,M40))</f>
        <v>25536.1704</v>
      </c>
      <c r="N41" s="24" t="n">
        <f aca="false">MIN(MAX(Paramètres!$C$51*N40,Paramètres!$C$52),Paramètres!$C$53,MAX(0,N40))</f>
        <v>32049.1704</v>
      </c>
    </row>
    <row r="42" customFormat="false" ht="15" hidden="false" customHeight="true" outlineLevel="0" collapsed="false">
      <c r="B42" s="11" t="s">
        <v>268</v>
      </c>
      <c r="C42" s="24" t="n">
        <f aca="false">MAX(0,C40-C41)</f>
        <v>28191.0696</v>
      </c>
      <c r="D42" s="24" t="n">
        <f aca="false">MAX(0,D40-D41)</f>
        <v>13361.4696</v>
      </c>
      <c r="E42" s="24" t="n">
        <f aca="false">MAX(0,E40-E41)</f>
        <v>17068.8696</v>
      </c>
      <c r="F42" s="24" t="n">
        <f aca="false">MAX(0,F40-F41)</f>
        <v>20776.2696</v>
      </c>
      <c r="G42" s="24" t="n">
        <f aca="false">MAX(0,G40-G41)</f>
        <v>24483.6696</v>
      </c>
      <c r="H42" s="24" t="n">
        <f aca="false">MAX(0,H40-H41)</f>
        <v>28191.0696</v>
      </c>
      <c r="I42" s="24" t="n">
        <f aca="false">MAX(0,I40-I41)</f>
        <v>31898.4696</v>
      </c>
      <c r="J42" s="24" t="n">
        <f aca="false">MAX(0,J40-J41)</f>
        <v>35605.8696</v>
      </c>
      <c r="K42" s="24" t="n">
        <f aca="false">MAX(0,K40-K41)</f>
        <v>43020.6696</v>
      </c>
      <c r="L42" s="24" t="n">
        <f aca="false">MAX(0,L40-L41)</f>
        <v>54142.8696</v>
      </c>
      <c r="M42" s="24" t="n">
        <f aca="false">MAX(0,M40-M41)</f>
        <v>72679.8696</v>
      </c>
      <c r="N42" s="24" t="n">
        <f aca="false">MAX(0,N40-N41)</f>
        <v>91216.8696</v>
      </c>
    </row>
    <row r="43" customFormat="false" ht="15" hidden="false" customHeight="true" outlineLevel="0" collapsed="false">
      <c r="B43" s="11" t="s">
        <v>269</v>
      </c>
      <c r="C43" s="24" t="n">
        <f aca="false">IF(C42&lt;=3*Paramètres!$C$50,MAX(C42,0.2*Paramètres!$C$50)*(IF(C42&lt;Paramètres!$C$69*Paramètres!$C$50,0,IF(C42&lt;Paramètres!$C$70*Paramètres!$C$50,Paramètres!$D$69+(Paramètres!$D$70-Paramètres!$D$69)*(C42/Paramètres!$C$50-Paramètres!$C$69)/(Paramètres!$C$70-Paramètres!$C$69),IF(C42&lt;Paramètres!$C$71*Paramètres!$C$50,Paramètres!$D$70+(Paramètres!$D$71-Paramètres!$D$70)*(C42/Paramètres!$C$50-Paramètres!$C$70)/(Paramètres!$C$71-Paramètres!$C$70),IF(C42&lt;Paramètres!$C$72*Paramètres!$C$50,Paramètres!$D$71+(Paramètres!$D$72-Paramètres!$D$71)*(C42/Paramètres!$C$50-Paramètres!$C$71)/(Paramètres!$C$72-Paramètres!$C$71),IF(C42&lt;Paramètres!$C$73*Paramètres!$C$50,Paramètres!$D$72+(Paramètres!$D$73-Paramètres!$D$72)*(C42/Paramètres!$C$50-Paramètres!$C$72)/(Paramètres!$C$73-Paramètres!$C$72),IF(C42&lt;Paramètres!$C$74*Paramètres!$C$50,Paramètres!$D$73+(Paramètres!$D$74-Paramètres!$D$73)*(C42/Paramètres!$C$50-Paramètres!$C$73)/(Paramètres!$C$74-Paramètres!$C$73),Paramètres!$D$74))))))),3*Paramètres!$C$50*Paramètres!$D$74+(C42-3*Paramètres!$C$50)*Paramètres!$C$75)</f>
        <v>1080.35481637215</v>
      </c>
      <c r="D43" s="24" t="n">
        <f aca="false">IF(D42&lt;=3*Paramètres!$C$50,MAX(D42,0.2*Paramètres!$C$50)*(IF(D42&lt;Paramètres!$C$69*Paramètres!$C$50,0,IF(D42&lt;Paramètres!$C$70*Paramètres!$C$50,Paramètres!$D$69+(Paramètres!$D$70-Paramètres!$D$69)*(D42/Paramètres!$C$50-Paramètres!$C$69)/(Paramètres!$C$70-Paramètres!$C$69),IF(D42&lt;Paramètres!$C$71*Paramètres!$C$50,Paramètres!$D$70+(Paramètres!$D$71-Paramètres!$D$70)*(D42/Paramètres!$C$50-Paramètres!$C$70)/(Paramètres!$C$71-Paramètres!$C$70),IF(D42&lt;Paramètres!$C$72*Paramètres!$C$50,Paramètres!$D$71+(Paramètres!$D$72-Paramètres!$D$71)*(D42/Paramètres!$C$50-Paramètres!$C$71)/(Paramètres!$C$72-Paramètres!$C$71),IF(D42&lt;Paramètres!$C$73*Paramètres!$C$50,Paramètres!$D$72+(Paramètres!$D$73-Paramètres!$D$72)*(D42/Paramètres!$C$50-Paramètres!$C$72)/(Paramètres!$C$73-Paramètres!$C$72),IF(D42&lt;Paramètres!$C$74*Paramètres!$C$50,Paramètres!$D$73+(Paramètres!$D$74-Paramètres!$D$73)*(D42/Paramètres!$C$50-Paramètres!$C$73)/(Paramètres!$C$74-Paramètres!$C$73),Paramètres!$D$74))))))),3*Paramètres!$C$50*Paramètres!$D$74+(D42-3*Paramètres!$C$50)*Paramètres!$C$75)</f>
        <v>78.1810612929528</v>
      </c>
      <c r="E43" s="24" t="n">
        <f aca="false">IF(E42&lt;=3*Paramètres!$C$50,MAX(E42,0.2*Paramètres!$C$50)*(IF(E42&lt;Paramètres!$C$69*Paramètres!$C$50,0,IF(E42&lt;Paramètres!$C$70*Paramètres!$C$50,Paramètres!$D$69+(Paramètres!$D$70-Paramètres!$D$69)*(E42/Paramètres!$C$50-Paramètres!$C$69)/(Paramètres!$C$70-Paramètres!$C$69),IF(E42&lt;Paramètres!$C$71*Paramètres!$C$50,Paramètres!$D$70+(Paramètres!$D$71-Paramètres!$D$70)*(E42/Paramètres!$C$50-Paramètres!$C$70)/(Paramètres!$C$71-Paramètres!$C$70),IF(E42&lt;Paramètres!$C$72*Paramètres!$C$50,Paramètres!$D$71+(Paramètres!$D$72-Paramètres!$D$71)*(E42/Paramètres!$C$50-Paramètres!$C$71)/(Paramètres!$C$72-Paramètres!$C$71),IF(E42&lt;Paramètres!$C$73*Paramètres!$C$50,Paramètres!$D$72+(Paramètres!$D$73-Paramètres!$D$72)*(E42/Paramètres!$C$50-Paramètres!$C$72)/(Paramètres!$C$73-Paramètres!$C$72),IF(E42&lt;Paramètres!$C$74*Paramètres!$C$50,Paramètres!$D$73+(Paramètres!$D$74-Paramètres!$D$73)*(E42/Paramètres!$C$50-Paramètres!$C$73)/(Paramètres!$C$74-Paramètres!$C$73),Paramètres!$D$74))))))),3*Paramètres!$C$50*Paramètres!$D$74+(E42-3*Paramètres!$C$50)*Paramètres!$C$75)</f>
        <v>198.627239117672</v>
      </c>
      <c r="F43" s="24" t="n">
        <f aca="false">IF(F42&lt;=3*Paramètres!$C$50,MAX(F42,0.2*Paramètres!$C$50)*(IF(F42&lt;Paramètres!$C$69*Paramètres!$C$50,0,IF(F42&lt;Paramètres!$C$70*Paramètres!$C$50,Paramètres!$D$69+(Paramètres!$D$70-Paramètres!$D$69)*(F42/Paramètres!$C$50-Paramètres!$C$69)/(Paramètres!$C$70-Paramètres!$C$69),IF(F42&lt;Paramètres!$C$71*Paramètres!$C$50,Paramètres!$D$70+(Paramètres!$D$71-Paramètres!$D$70)*(F42/Paramètres!$C$50-Paramètres!$C$70)/(Paramètres!$C$71-Paramètres!$C$70),IF(F42&lt;Paramètres!$C$72*Paramètres!$C$50,Paramètres!$D$71+(Paramètres!$D$72-Paramètres!$D$71)*(F42/Paramètres!$C$50-Paramètres!$C$71)/(Paramètres!$C$72-Paramètres!$C$71),IF(F42&lt;Paramètres!$C$73*Paramètres!$C$50,Paramètres!$D$72+(Paramètres!$D$73-Paramètres!$D$72)*(F42/Paramètres!$C$50-Paramètres!$C$72)/(Paramètres!$C$73-Paramètres!$C$72),IF(F42&lt;Paramètres!$C$74*Paramètres!$C$50,Paramètres!$D$73+(Paramètres!$D$74-Paramètres!$D$73)*(F42/Paramètres!$C$50-Paramètres!$C$73)/(Paramètres!$C$74-Paramètres!$C$73),Paramètres!$D$74))))))),3*Paramètres!$C$50*Paramètres!$D$74+(F42-3*Paramètres!$C$50)*Paramètres!$C$75)</f>
        <v>395.524536357169</v>
      </c>
      <c r="G43" s="24" t="n">
        <f aca="false">IF(G42&lt;=3*Paramètres!$C$50,MAX(G42,0.2*Paramètres!$C$50)*(IF(G42&lt;Paramètres!$C$69*Paramètres!$C$50,0,IF(G42&lt;Paramètres!$C$70*Paramètres!$C$50,Paramètres!$D$69+(Paramètres!$D$70-Paramètres!$D$69)*(G42/Paramètres!$C$50-Paramètres!$C$69)/(Paramètres!$C$70-Paramètres!$C$69),IF(G42&lt;Paramètres!$C$71*Paramètres!$C$50,Paramètres!$D$70+(Paramètres!$D$71-Paramètres!$D$70)*(G42/Paramètres!$C$50-Paramètres!$C$70)/(Paramètres!$C$71-Paramètres!$C$70),IF(G42&lt;Paramètres!$C$72*Paramètres!$C$50,Paramètres!$D$71+(Paramètres!$D$72-Paramètres!$D$71)*(G42/Paramètres!$C$50-Paramètres!$C$71)/(Paramètres!$C$72-Paramètres!$C$71),IF(G42&lt;Paramètres!$C$73*Paramètres!$C$50,Paramètres!$D$72+(Paramètres!$D$73-Paramètres!$D$72)*(G42/Paramètres!$C$50-Paramètres!$C$72)/(Paramètres!$C$73-Paramètres!$C$72),IF(G42&lt;Paramètres!$C$74*Paramètres!$C$50,Paramètres!$D$73+(Paramètres!$D$74-Paramètres!$D$73)*(G42/Paramètres!$C$50-Paramètres!$C$73)/(Paramètres!$C$74-Paramètres!$C$73),Paramètres!$D$74))))))),3*Paramètres!$C$50*Paramètres!$D$74+(G42-3*Paramètres!$C$50)*Paramètres!$C$75)</f>
        <v>702.190574304734</v>
      </c>
      <c r="H43" s="24" t="n">
        <f aca="false">IF(H42&lt;=3*Paramètres!$C$50,MAX(H42,0.2*Paramètres!$C$50)*(IF(H42&lt;Paramètres!$C$69*Paramètres!$C$50,0,IF(H42&lt;Paramètres!$C$70*Paramètres!$C$50,Paramètres!$D$69+(Paramètres!$D$70-Paramètres!$D$69)*(H42/Paramètres!$C$50-Paramètres!$C$69)/(Paramètres!$C$70-Paramètres!$C$69),IF(H42&lt;Paramètres!$C$71*Paramètres!$C$50,Paramètres!$D$70+(Paramètres!$D$71-Paramètres!$D$70)*(H42/Paramètres!$C$50-Paramètres!$C$70)/(Paramètres!$C$71-Paramètres!$C$70),IF(H42&lt;Paramètres!$C$72*Paramètres!$C$50,Paramètres!$D$71+(Paramètres!$D$72-Paramètres!$D$71)*(H42/Paramètres!$C$50-Paramètres!$C$71)/(Paramètres!$C$72-Paramètres!$C$71),IF(H42&lt;Paramètres!$C$73*Paramètres!$C$50,Paramètres!$D$72+(Paramètres!$D$73-Paramètres!$D$72)*(H42/Paramètres!$C$50-Paramètres!$C$72)/(Paramètres!$C$73-Paramètres!$C$72),IF(H42&lt;Paramètres!$C$74*Paramètres!$C$50,Paramètres!$D$73+(Paramètres!$D$74-Paramètres!$D$73)*(H42/Paramètres!$C$50-Paramètres!$C$73)/(Paramètres!$C$74-Paramètres!$C$73),Paramètres!$D$74))))))),3*Paramètres!$C$50*Paramètres!$D$74+(H42-3*Paramètres!$C$50)*Paramètres!$C$75)</f>
        <v>1080.35481637215</v>
      </c>
      <c r="I43" s="24" t="n">
        <f aca="false">IF(I42&lt;=3*Paramètres!$C$50,MAX(I42,0.2*Paramètres!$C$50)*(IF(I42&lt;Paramètres!$C$69*Paramètres!$C$50,0,IF(I42&lt;Paramètres!$C$70*Paramètres!$C$50,Paramètres!$D$69+(Paramètres!$D$70-Paramètres!$D$69)*(I42/Paramètres!$C$50-Paramètres!$C$69)/(Paramètres!$C$70-Paramètres!$C$69),IF(I42&lt;Paramètres!$C$71*Paramètres!$C$50,Paramètres!$D$70+(Paramètres!$D$71-Paramètres!$D$70)*(I42/Paramètres!$C$50-Paramètres!$C$70)/(Paramètres!$C$71-Paramètres!$C$70),IF(I42&lt;Paramètres!$C$72*Paramètres!$C$50,Paramètres!$D$71+(Paramètres!$D$72-Paramètres!$D$71)*(I42/Paramètres!$C$50-Paramètres!$C$71)/(Paramètres!$C$72-Paramètres!$C$71),IF(I42&lt;Paramètres!$C$73*Paramètres!$C$50,Paramètres!$D$72+(Paramètres!$D$73-Paramètres!$D$72)*(I42/Paramètres!$C$50-Paramètres!$C$72)/(Paramètres!$C$73-Paramètres!$C$72),IF(I42&lt;Paramètres!$C$74*Paramètres!$C$50,Paramètres!$D$73+(Paramètres!$D$74-Paramètres!$D$73)*(I42/Paramètres!$C$50-Paramètres!$C$73)/(Paramètres!$C$74-Paramètres!$C$73),Paramètres!$D$74))))))),3*Paramètres!$C$50*Paramètres!$D$74+(I42-3*Paramètres!$C$50)*Paramètres!$C$75)</f>
        <v>1377.57017542377</v>
      </c>
      <c r="J43" s="24" t="n">
        <f aca="false">IF(J42&lt;=3*Paramètres!$C$50,MAX(J42,0.2*Paramètres!$C$50)*(IF(J42&lt;Paramètres!$C$69*Paramètres!$C$50,0,IF(J42&lt;Paramètres!$C$70*Paramètres!$C$50,Paramètres!$D$69+(Paramètres!$D$70-Paramètres!$D$69)*(J42/Paramètres!$C$50-Paramètres!$C$69)/(Paramètres!$C$70-Paramètres!$C$69),IF(J42&lt;Paramètres!$C$71*Paramètres!$C$50,Paramètres!$D$70+(Paramètres!$D$71-Paramètres!$D$70)*(J42/Paramètres!$C$50-Paramètres!$C$70)/(Paramètres!$C$71-Paramètres!$C$70),IF(J42&lt;Paramètres!$C$72*Paramètres!$C$50,Paramètres!$D$71+(Paramètres!$D$72-Paramètres!$D$71)*(J42/Paramètres!$C$50-Paramètres!$C$71)/(Paramètres!$C$72-Paramètres!$C$71),IF(J42&lt;Paramètres!$C$73*Paramètres!$C$50,Paramètres!$D$72+(Paramètres!$D$73-Paramètres!$D$72)*(J42/Paramètres!$C$50-Paramètres!$C$72)/(Paramètres!$C$73-Paramètres!$C$72),IF(J42&lt;Paramètres!$C$74*Paramètres!$C$50,Paramètres!$D$73+(Paramètres!$D$74-Paramètres!$D$73)*(J42/Paramètres!$C$50-Paramètres!$C$73)/(Paramètres!$C$74-Paramètres!$C$73),Paramètres!$D$74))))))),3*Paramètres!$C$50*Paramètres!$D$74+(J42-3*Paramètres!$C$50)*Paramètres!$C$75)</f>
        <v>1675.01203554661</v>
      </c>
      <c r="K43" s="24" t="n">
        <f aca="false">IF(K42&lt;=3*Paramètres!$C$50,MAX(K42,0.2*Paramètres!$C$50)*(IF(K42&lt;Paramètres!$C$69*Paramètres!$C$50,0,IF(K42&lt;Paramètres!$C$70*Paramètres!$C$50,Paramètres!$D$69+(Paramètres!$D$70-Paramètres!$D$69)*(K42/Paramètres!$C$50-Paramètres!$C$69)/(Paramètres!$C$70-Paramètres!$C$69),IF(K42&lt;Paramètres!$C$71*Paramètres!$C$50,Paramètres!$D$70+(Paramètres!$D$71-Paramètres!$D$70)*(K42/Paramètres!$C$50-Paramètres!$C$70)/(Paramètres!$C$71-Paramètres!$C$70),IF(K42&lt;Paramètres!$C$72*Paramètres!$C$50,Paramètres!$D$71+(Paramètres!$D$72-Paramètres!$D$71)*(K42/Paramètres!$C$50-Paramètres!$C$71)/(Paramètres!$C$72-Paramètres!$C$71),IF(K42&lt;Paramètres!$C$73*Paramètres!$C$50,Paramètres!$D$72+(Paramètres!$D$73-Paramètres!$D$72)*(K42/Paramètres!$C$50-Paramètres!$C$72)/(Paramètres!$C$73-Paramètres!$C$72),IF(K42&lt;Paramètres!$C$74*Paramètres!$C$50,Paramètres!$D$73+(Paramètres!$D$74-Paramètres!$D$73)*(K42/Paramètres!$C$50-Paramètres!$C$73)/(Paramètres!$C$74-Paramètres!$C$73),Paramètres!$D$74))))))),3*Paramètres!$C$50*Paramètres!$D$74+(K42-3*Paramètres!$C$50)*Paramètres!$C$75)</f>
        <v>2355.69360073613</v>
      </c>
      <c r="L43" s="24" t="n">
        <f aca="false">IF(L42&lt;=3*Paramètres!$C$50,MAX(L42,0.2*Paramètres!$C$50)*(IF(L42&lt;Paramètres!$C$69*Paramètres!$C$50,0,IF(L42&lt;Paramètres!$C$70*Paramètres!$C$50,Paramètres!$D$69+(Paramètres!$D$70-Paramètres!$D$69)*(L42/Paramètres!$C$50-Paramètres!$C$69)/(Paramètres!$C$70-Paramètres!$C$69),IF(L42&lt;Paramètres!$C$71*Paramètres!$C$50,Paramètres!$D$70+(Paramètres!$D$71-Paramètres!$D$70)*(L42/Paramètres!$C$50-Paramètres!$C$70)/(Paramètres!$C$71-Paramètres!$C$70),IF(L42&lt;Paramètres!$C$72*Paramètres!$C$50,Paramètres!$D$71+(Paramètres!$D$72-Paramètres!$D$71)*(L42/Paramètres!$C$50-Paramètres!$C$71)/(Paramètres!$C$72-Paramètres!$C$71),IF(L42&lt;Paramètres!$C$73*Paramètres!$C$50,Paramètres!$D$72+(Paramètres!$D$73-Paramètres!$D$72)*(L42/Paramètres!$C$50-Paramètres!$C$72)/(Paramètres!$C$73-Paramètres!$C$72),IF(L42&lt;Paramètres!$C$74*Paramètres!$C$50,Paramètres!$D$73+(Paramètres!$D$74-Paramètres!$D$73)*(L42/Paramètres!$C$50-Paramètres!$C$73)/(Paramètres!$C$74-Paramètres!$C$73),Paramètres!$D$74))))))),3*Paramètres!$C$50*Paramètres!$D$74+(L42-3*Paramètres!$C$50)*Paramètres!$C$75)</f>
        <v>3538.46626716799</v>
      </c>
      <c r="M43" s="24" t="n">
        <f aca="false">IF(M42&lt;=3*Paramètres!$C$50,MAX(M42,0.2*Paramètres!$C$50)*(IF(M42&lt;Paramètres!$C$69*Paramètres!$C$50,0,IF(M42&lt;Paramètres!$C$70*Paramètres!$C$50,Paramètres!$D$69+(Paramètres!$D$70-Paramètres!$D$69)*(M42/Paramètres!$C$50-Paramètres!$C$69)/(Paramètres!$C$70-Paramètres!$C$69),IF(M42&lt;Paramètres!$C$71*Paramètres!$C$50,Paramètres!$D$70+(Paramètres!$D$71-Paramètres!$D$70)*(M42/Paramètres!$C$50-Paramètres!$C$70)/(Paramètres!$C$71-Paramètres!$C$70),IF(M42&lt;Paramètres!$C$72*Paramètres!$C$50,Paramètres!$D$71+(Paramètres!$D$72-Paramètres!$D$71)*(M42/Paramètres!$C$50-Paramètres!$C$71)/(Paramètres!$C$72-Paramètres!$C$71),IF(M42&lt;Paramètres!$C$73*Paramètres!$C$50,Paramètres!$D$72+(Paramètres!$D$73-Paramètres!$D$72)*(M42/Paramètres!$C$50-Paramètres!$C$72)/(Paramètres!$C$73-Paramètres!$C$72),IF(M42&lt;Paramètres!$C$74*Paramètres!$C$50,Paramètres!$D$73+(Paramètres!$D$74-Paramètres!$D$73)*(M42/Paramètres!$C$50-Paramètres!$C$73)/(Paramètres!$C$74-Paramètres!$C$73),Paramètres!$D$74))))))),3*Paramètres!$C$50*Paramètres!$D$74+(M42-3*Paramètres!$C$50)*Paramètres!$C$75)</f>
        <v>5123.71141824314</v>
      </c>
      <c r="N43" s="24" t="n">
        <f aca="false">IF(N42&lt;=3*Paramètres!$C$50,MAX(N42,0.2*Paramètres!$C$50)*(IF(N42&lt;Paramètres!$C$69*Paramètres!$C$50,0,IF(N42&lt;Paramètres!$C$70*Paramètres!$C$50,Paramètres!$D$69+(Paramètres!$D$70-Paramètres!$D$69)*(N42/Paramètres!$C$50-Paramètres!$C$69)/(Paramètres!$C$70-Paramètres!$C$69),IF(N42&lt;Paramètres!$C$71*Paramètres!$C$50,Paramètres!$D$70+(Paramètres!$D$71-Paramètres!$D$70)*(N42/Paramètres!$C$50-Paramètres!$C$70)/(Paramètres!$C$71-Paramètres!$C$70),IF(N42&lt;Paramètres!$C$72*Paramètres!$C$50,Paramètres!$D$71+(Paramètres!$D$72-Paramètres!$D$71)*(N42/Paramètres!$C$50-Paramètres!$C$71)/(Paramètres!$C$72-Paramètres!$C$71),IF(N42&lt;Paramètres!$C$73*Paramètres!$C$50,Paramètres!$D$72+(Paramètres!$D$73-Paramètres!$D$72)*(N42/Paramètres!$C$50-Paramètres!$C$72)/(Paramètres!$C$73-Paramètres!$C$72),IF(N42&lt;Paramètres!$C$74*Paramètres!$C$50,Paramètres!$D$73+(Paramètres!$D$74-Paramètres!$D$73)*(N42/Paramètres!$C$50-Paramètres!$C$73)/(Paramètres!$C$74-Paramètres!$C$73),Paramètres!$D$74))))))),3*Paramètres!$C$50*Paramètres!$D$74+(N42-3*Paramètres!$C$50)*Paramètres!$C$75)</f>
        <v>6899.61844697123</v>
      </c>
    </row>
    <row r="44" customFormat="false" ht="15" hidden="false" customHeight="true" outlineLevel="0" collapsed="false">
      <c r="B44" s="11" t="s">
        <v>270</v>
      </c>
      <c r="C44" s="24" t="n">
        <f aca="false">Paramètres!$C$54*MAX(C42,0.115*Paramètres!$C$50)</f>
        <v>310.1017656</v>
      </c>
      <c r="D44" s="24" t="n">
        <f aca="false">Paramètres!$C$54*MAX(D42,0.115*Paramètres!$C$50)</f>
        <v>146.9761656</v>
      </c>
      <c r="E44" s="24" t="n">
        <f aca="false">Paramètres!$C$54*MAX(E42,0.115*Paramètres!$C$50)</f>
        <v>187.7575656</v>
      </c>
      <c r="F44" s="24" t="n">
        <f aca="false">Paramètres!$C$54*MAX(F42,0.115*Paramètres!$C$50)</f>
        <v>228.5389656</v>
      </c>
      <c r="G44" s="24" t="n">
        <f aca="false">Paramètres!$C$54*MAX(G42,0.115*Paramètres!$C$50)</f>
        <v>269.3203656</v>
      </c>
      <c r="H44" s="24" t="n">
        <f aca="false">Paramètres!$C$54*MAX(H42,0.115*Paramètres!$C$50)</f>
        <v>310.1017656</v>
      </c>
      <c r="I44" s="24" t="n">
        <f aca="false">Paramètres!$C$54*MAX(I42,0.115*Paramètres!$C$50)</f>
        <v>350.8831656</v>
      </c>
      <c r="J44" s="24" t="n">
        <f aca="false">Paramètres!$C$54*MAX(J42,0.115*Paramètres!$C$50)</f>
        <v>391.6645656</v>
      </c>
      <c r="K44" s="24" t="n">
        <f aca="false">Paramètres!$C$54*MAX(K42,0.115*Paramètres!$C$50)</f>
        <v>473.2273656</v>
      </c>
      <c r="L44" s="24" t="n">
        <f aca="false">Paramètres!$C$54*MAX(L42,0.115*Paramètres!$C$50)</f>
        <v>595.5715656</v>
      </c>
      <c r="M44" s="24" t="n">
        <f aca="false">Paramètres!$C$54*MAX(M42,0.115*Paramètres!$C$50)</f>
        <v>799.4785656</v>
      </c>
      <c r="N44" s="24" t="n">
        <f aca="false">Paramètres!$C$54*MAX(N42,0.115*Paramètres!$C$50)</f>
        <v>1003.3855656</v>
      </c>
    </row>
    <row r="45" customFormat="false" ht="15" hidden="false" customHeight="true" outlineLevel="0" collapsed="false">
      <c r="B45" s="11" t="s">
        <v>271</v>
      </c>
      <c r="C45" s="24" t="n">
        <f aca="false">Paramètres!$C$55*MIN(MAX(C42,Paramètres!$C$56),Paramètres!$C$50)</f>
        <v>4834.7684364</v>
      </c>
      <c r="D45" s="24" t="n">
        <f aca="false">Paramètres!$C$55*MIN(MAX(D42,Paramètres!$C$56),Paramètres!$C$50)</f>
        <v>2291.4920364</v>
      </c>
      <c r="E45" s="24" t="n">
        <f aca="false">Paramètres!$C$55*MIN(MAX(E42,Paramètres!$C$56),Paramètres!$C$50)</f>
        <v>2927.3111364</v>
      </c>
      <c r="F45" s="24" t="n">
        <f aca="false">Paramètres!$C$55*MIN(MAX(F42,Paramètres!$C$56),Paramètres!$C$50)</f>
        <v>3563.1302364</v>
      </c>
      <c r="G45" s="24" t="n">
        <f aca="false">Paramètres!$C$55*MIN(MAX(G42,Paramètres!$C$56),Paramètres!$C$50)</f>
        <v>4198.9493364</v>
      </c>
      <c r="H45" s="24" t="n">
        <f aca="false">Paramètres!$C$55*MIN(MAX(H42,Paramètres!$C$56),Paramètres!$C$50)</f>
        <v>4834.7684364</v>
      </c>
      <c r="I45" s="24" t="n">
        <f aca="false">Paramètres!$C$55*MIN(MAX(I42,Paramètres!$C$56),Paramètres!$C$50)</f>
        <v>5470.5875364</v>
      </c>
      <c r="J45" s="24" t="n">
        <f aca="false">Paramètres!$C$55*MIN(MAX(J42,Paramètres!$C$56),Paramètres!$C$50)</f>
        <v>6106.4066364</v>
      </c>
      <c r="K45" s="24" t="n">
        <f aca="false">Paramètres!$C$55*MIN(MAX(K42,Paramètres!$C$56),Paramètres!$C$50)</f>
        <v>7378.0448364</v>
      </c>
      <c r="L45" s="24" t="n">
        <f aca="false">Paramètres!$C$55*MIN(MAX(L42,Paramètres!$C$56),Paramètres!$C$50)</f>
        <v>8242.29</v>
      </c>
      <c r="M45" s="24" t="n">
        <f aca="false">Paramètres!$C$55*MIN(MAX(M42,Paramètres!$C$56),Paramètres!$C$50)</f>
        <v>8242.29</v>
      </c>
      <c r="N45" s="24" t="n">
        <f aca="false">Paramètres!$C$55*MIN(MAX(N42,Paramètres!$C$56),Paramètres!$C$50)</f>
        <v>8242.29</v>
      </c>
    </row>
    <row r="46" customFormat="false" ht="15" hidden="false" customHeight="true" outlineLevel="0" collapsed="false">
      <c r="B46" s="11" t="s">
        <v>272</v>
      </c>
      <c r="C46" s="24" t="n">
        <f aca="false">Paramètres!$C$57*MAX(C42,Paramètres!$C$56)</f>
        <v>202.97570112</v>
      </c>
      <c r="D46" s="24" t="n">
        <f aca="false">Paramètres!$C$57*MAX(D42,Paramètres!$C$56)</f>
        <v>96.20258112</v>
      </c>
      <c r="E46" s="24" t="n">
        <f aca="false">Paramètres!$C$57*MAX(E42,Paramètres!$C$56)</f>
        <v>122.89586112</v>
      </c>
      <c r="F46" s="24" t="n">
        <f aca="false">Paramètres!$C$57*MAX(F42,Paramètres!$C$56)</f>
        <v>149.58914112</v>
      </c>
      <c r="G46" s="24" t="n">
        <f aca="false">Paramètres!$C$57*MAX(G42,Paramètres!$C$56)</f>
        <v>176.28242112</v>
      </c>
      <c r="H46" s="24" t="n">
        <f aca="false">Paramètres!$C$57*MAX(H42,Paramètres!$C$56)</f>
        <v>202.97570112</v>
      </c>
      <c r="I46" s="24" t="n">
        <f aca="false">Paramètres!$C$57*MAX(I42,Paramètres!$C$56)</f>
        <v>229.66898112</v>
      </c>
      <c r="J46" s="24" t="n">
        <f aca="false">Paramètres!$C$57*MAX(J42,Paramètres!$C$56)</f>
        <v>256.36226112</v>
      </c>
      <c r="K46" s="24" t="n">
        <f aca="false">Paramètres!$C$57*MAX(K42,Paramètres!$C$56)</f>
        <v>309.74882112</v>
      </c>
      <c r="L46" s="24" t="n">
        <f aca="false">Paramètres!$C$57*MAX(L42,Paramètres!$C$56)</f>
        <v>389.82866112</v>
      </c>
      <c r="M46" s="24" t="n">
        <f aca="false">Paramètres!$C$57*MAX(M42,Paramètres!$C$56)</f>
        <v>523.29506112</v>
      </c>
      <c r="N46" s="24" t="n">
        <f aca="false">Paramètres!$C$57*MAX(N42,Paramètres!$C$56)</f>
        <v>656.76146112</v>
      </c>
    </row>
    <row r="47" customFormat="false" ht="15" hidden="false" customHeight="true" outlineLevel="0" collapsed="false">
      <c r="B47" s="11" t="s">
        <v>273</v>
      </c>
      <c r="C47" s="24" t="n">
        <f aca="false">Paramètres!$C$58*MAX(C42,Paramètres!$C$59)+C42*IF(C42&lt;0.4*Paramètres!$C$50,Paramètres!$C$60,IF(C42&gt;2*Paramètres!$C$50,Paramètres!$C$61,Paramètres!$C$60+(Paramètres!$C$61-Paramètres!$C$60)*(C42/Paramètres!$C$50-0.4)/1.6))</f>
        <v>1475.30235723722</v>
      </c>
      <c r="D47" s="24" t="n">
        <f aca="false">Paramètres!$C$58*MAX(D42,Paramètres!$C$59)+D42*IF(D42&lt;0.4*Paramètres!$C$50,Paramètres!$C$60,IF(D42&gt;2*Paramètres!$C$50,Paramètres!$C$61,Paramètres!$C$60+(Paramètres!$C$61-Paramètres!$C$60)*(D42/Paramètres!$C$50-0.4)/1.6))</f>
        <v>1008.654696</v>
      </c>
      <c r="E47" s="24" t="n">
        <f aca="false">Paramètres!$C$58*MAX(E42,Paramètres!$C$59)+E42*IF(E42&lt;0.4*Paramètres!$C$50,Paramètres!$C$60,IF(E42&gt;2*Paramètres!$C$50,Paramètres!$C$61,Paramètres!$C$60+(Paramètres!$C$61-Paramètres!$C$60)*(E42/Paramètres!$C$50-0.4)/1.6))</f>
        <v>1045.728696</v>
      </c>
      <c r="F47" s="24" t="n">
        <f aca="false">Paramètres!$C$58*MAX(F42,Paramètres!$C$59)+F42*IF(F42&lt;0.4*Paramètres!$C$50,Paramètres!$C$60,IF(F42&gt;2*Paramètres!$C$50,Paramètres!$C$61,Paramètres!$C$60+(Paramètres!$C$61-Paramètres!$C$60)*(F42/Paramètres!$C$50-0.4)/1.6))</f>
        <v>1091.19074523572</v>
      </c>
      <c r="G47" s="24" t="n">
        <f aca="false">Paramètres!$C$58*MAX(G42,Paramètres!$C$59)+G42*IF(G42&lt;0.4*Paramètres!$C$50,Paramètres!$C$60,IF(G42&gt;2*Paramètres!$C$50,Paramètres!$C$61,Paramètres!$C$60+(Paramètres!$C$61-Paramètres!$C$60)*(G42/Paramètres!$C$50-0.4)/1.6))</f>
        <v>1257.67703303047</v>
      </c>
      <c r="H47" s="24" t="n">
        <f aca="false">Paramètres!$C$58*MAX(H42,Paramètres!$C$59)+H42*IF(H42&lt;0.4*Paramètres!$C$50,Paramètres!$C$60,IF(H42&gt;2*Paramètres!$C$50,Paramètres!$C$61,Paramètres!$C$60+(Paramètres!$C$61-Paramètres!$C$60)*(H42/Paramètres!$C$50-0.4)/1.6))</f>
        <v>1475.30235723722</v>
      </c>
      <c r="I47" s="24" t="n">
        <f aca="false">Paramètres!$C$58*MAX(I42,Paramètres!$C$59)+I42*IF(I42&lt;0.4*Paramètres!$C$50,Paramètres!$C$60,IF(I42&gt;2*Paramètres!$C$50,Paramètres!$C$61,Paramètres!$C$60+(Paramètres!$C$61-Paramètres!$C$60)*(I42/Paramètres!$C$50-0.4)/1.6))</f>
        <v>1700.07750185594</v>
      </c>
      <c r="J47" s="24" t="n">
        <f aca="false">Paramètres!$C$58*MAX(J42,Paramètres!$C$59)+J42*IF(J42&lt;0.4*Paramètres!$C$50,Paramètres!$C$60,IF(J42&gt;2*Paramètres!$C$50,Paramètres!$C$61,Paramètres!$C$60+(Paramètres!$C$61-Paramètres!$C$60)*(J42/Paramètres!$C$50-0.4)/1.6))</f>
        <v>1932.00246688665</v>
      </c>
      <c r="K47" s="24" t="n">
        <f aca="false">Paramètres!$C$58*MAX(K42,Paramètres!$C$59)+K42*IF(K42&lt;0.4*Paramètres!$C$50,Paramètres!$C$60,IF(K42&gt;2*Paramètres!$C$50,Paramètres!$C$61,Paramètres!$C$60+(Paramètres!$C$61-Paramètres!$C$60)*(K42/Paramètres!$C$50-0.4)/1.6))</f>
        <v>2417.30185818403</v>
      </c>
      <c r="L47" s="24" t="n">
        <f aca="false">Paramètres!$C$58*MAX(L42,Paramètres!$C$59)+L42*IF(L42&lt;0.4*Paramètres!$C$50,Paramètres!$C$60,IF(L42&gt;2*Paramètres!$C$50,Paramètres!$C$61,Paramètres!$C$60+(Paramètres!$C$61-Paramètres!$C$60)*(L42/Paramètres!$C$50-0.4)/1.6))</f>
        <v>3198.87459821999</v>
      </c>
      <c r="M47" s="24" t="n">
        <f aca="false">Paramètres!$C$58*MAX(M42,Paramètres!$C$59)+M42*IF(M42&lt;0.4*Paramètres!$C$50,Paramètres!$C$60,IF(M42&gt;2*Paramètres!$C$50,Paramètres!$C$61,Paramètres!$C$60+(Paramètres!$C$61-Paramètres!$C$60)*(M42/Paramètres!$C$50-0.4)/1.6))</f>
        <v>4644.49223985294</v>
      </c>
      <c r="N47" s="24" t="n">
        <f aca="false">Paramètres!$C$58*MAX(N42,Paramètres!$C$59)+N42*IF(N42&lt;0.4*Paramètres!$C$50,Paramètres!$C$60,IF(N42&gt;2*Paramètres!$C$50,Paramètres!$C$61,Paramètres!$C$60+(Paramètres!$C$61-Paramètres!$C$60)*(N42/Paramètres!$C$50-0.4)/1.6))</f>
        <v>6268.85539178553</v>
      </c>
    </row>
    <row r="48" customFormat="false" ht="15" hidden="false" customHeight="true" outlineLevel="0" collapsed="false">
      <c r="B48" s="11" t="s">
        <v>274</v>
      </c>
      <c r="C48" s="24" t="n">
        <f aca="false">C42*IF(C42&lt;=1.1*Paramètres!$C$50,0,IF(C42&gt;=1.4*Paramètres!$C$50,Paramètres!$C$64,Paramètres!$C$64*(C42/Paramètres!$C$50-1.1)/0.3))</f>
        <v>0</v>
      </c>
      <c r="D48" s="24" t="n">
        <f aca="false">D42*IF(D42&lt;=1.1*Paramètres!$C$50,0,IF(D42&gt;=1.4*Paramètres!$C$50,Paramètres!$C$64,Paramètres!$C$64*(D42/Paramètres!$C$50-1.1)/0.3))</f>
        <v>0</v>
      </c>
      <c r="E48" s="24" t="n">
        <f aca="false">E42*IF(E42&lt;=1.1*Paramètres!$C$50,0,IF(E42&gt;=1.4*Paramètres!$C$50,Paramètres!$C$64,Paramètres!$C$64*(E42/Paramètres!$C$50-1.1)/0.3))</f>
        <v>0</v>
      </c>
      <c r="F48" s="24" t="n">
        <f aca="false">F42*IF(F42&lt;=1.1*Paramètres!$C$50,0,IF(F42&gt;=1.4*Paramètres!$C$50,Paramètres!$C$64,Paramètres!$C$64*(F42/Paramètres!$C$50-1.1)/0.3))</f>
        <v>0</v>
      </c>
      <c r="G48" s="24" t="n">
        <f aca="false">G42*IF(G42&lt;=1.1*Paramètres!$C$50,0,IF(G42&gt;=1.4*Paramètres!$C$50,Paramètres!$C$64,Paramètres!$C$64*(G42/Paramètres!$C$50-1.1)/0.3))</f>
        <v>0</v>
      </c>
      <c r="H48" s="24" t="n">
        <f aca="false">H42*IF(H42&lt;=1.1*Paramètres!$C$50,0,IF(H42&gt;=1.4*Paramètres!$C$50,Paramètres!$C$64,Paramètres!$C$64*(H42/Paramètres!$C$50-1.1)/0.3))</f>
        <v>0</v>
      </c>
      <c r="I48" s="24" t="n">
        <f aca="false">I42*IF(I42&lt;=1.1*Paramètres!$C$50,0,IF(I42&gt;=1.4*Paramètres!$C$50,Paramètres!$C$64,Paramètres!$C$64*(I42/Paramètres!$C$50-1.1)/0.3))</f>
        <v>0</v>
      </c>
      <c r="J48" s="24" t="n">
        <f aca="false">J42*IF(J42&lt;=1.1*Paramètres!$C$50,0,IF(J42&gt;=1.4*Paramètres!$C$50,Paramètres!$C$64,Paramètres!$C$64*(J42/Paramètres!$C$50-1.1)/0.3))</f>
        <v>0</v>
      </c>
      <c r="K48" s="24" t="n">
        <f aca="false">K42*IF(K42&lt;=1.1*Paramètres!$C$50,0,IF(K42&gt;=1.4*Paramètres!$C$50,Paramètres!$C$64,Paramètres!$C$64*(K42/Paramètres!$C$50-1.1)/0.3))</f>
        <v>0</v>
      </c>
      <c r="L48" s="24" t="n">
        <f aca="false">L42*IF(L42&lt;=1.1*Paramètres!$C$50,0,IF(L42&gt;=1.4*Paramètres!$C$50,Paramètres!$C$64,Paramètres!$C$64*(L42/Paramètres!$C$50-1.1)/0.3))</f>
        <v>148.643009551888</v>
      </c>
      <c r="M48" s="24" t="n">
        <f aca="false">M42*IF(M42&lt;=1.1*Paramètres!$C$50,0,IF(M42&gt;=1.4*Paramètres!$C$50,Paramètres!$C$64,Paramètres!$C$64*(M42/Paramètres!$C$50-1.1)/0.3))</f>
        <v>2253.0759576</v>
      </c>
      <c r="N48" s="24" t="n">
        <f aca="false">N42*IF(N42&lt;=1.1*Paramètres!$C$50,0,IF(N42&gt;=1.4*Paramètres!$C$50,Paramètres!$C$64,Paramètres!$C$64*(N42/Paramètres!$C$50-1.1)/0.3))</f>
        <v>2827.7229576</v>
      </c>
    </row>
    <row r="49" customFormat="false" ht="15" hidden="false" customHeight="true" outlineLevel="0" collapsed="false">
      <c r="B49" s="11" t="s">
        <v>275</v>
      </c>
      <c r="C49" s="24" t="n">
        <f aca="false">MIN(MAX(Paramètres!$C$65*C42,0.0017*Paramètres!$C$50),0.0089*Paramètres!$C$50)+Paramètres!$C$66</f>
        <v>845.84963664</v>
      </c>
      <c r="D49" s="24" t="n">
        <f aca="false">MIN(MAX(Paramètres!$C$65*D42,0.0017*Paramètres!$C$50),0.0089*Paramètres!$C$50)+Paramètres!$C$66</f>
        <v>831.702</v>
      </c>
      <c r="E49" s="24" t="n">
        <f aca="false">MIN(MAX(Paramètres!$C$65*E42,0.0017*Paramètres!$C$50),0.0089*Paramètres!$C$50)+Paramètres!$C$66</f>
        <v>831.702</v>
      </c>
      <c r="F49" s="24" t="n">
        <f aca="false">MIN(MAX(Paramètres!$C$65*F42,0.0017*Paramètres!$C$50),0.0089*Paramètres!$C$50)+Paramètres!$C$66</f>
        <v>831.702</v>
      </c>
      <c r="G49" s="24" t="n">
        <f aca="false">MIN(MAX(Paramètres!$C$65*G42,0.0017*Paramètres!$C$50),0.0089*Paramètres!$C$50)+Paramètres!$C$66</f>
        <v>833.24447664</v>
      </c>
      <c r="H49" s="24" t="n">
        <f aca="false">MIN(MAX(Paramètres!$C$65*H42,0.0017*Paramètres!$C$50),0.0089*Paramètres!$C$50)+Paramètres!$C$66</f>
        <v>845.84963664</v>
      </c>
      <c r="I49" s="24" t="n">
        <f aca="false">MIN(MAX(Paramètres!$C$65*I42,0.0017*Paramètres!$C$50),0.0089*Paramètres!$C$50)+Paramètres!$C$66</f>
        <v>858.45479664</v>
      </c>
      <c r="J49" s="24" t="n">
        <f aca="false">MIN(MAX(Paramètres!$C$65*J42,0.0017*Paramètres!$C$50),0.0089*Paramètres!$C$50)+Paramètres!$C$66</f>
        <v>871.05995664</v>
      </c>
      <c r="K49" s="24" t="n">
        <f aca="false">MIN(MAX(Paramètres!$C$65*K42,0.0017*Paramètres!$C$50),0.0089*Paramètres!$C$50)+Paramètres!$C$66</f>
        <v>896.27027664</v>
      </c>
      <c r="L49" s="24" t="n">
        <f aca="false">MIN(MAX(Paramètres!$C$65*L42,0.0017*Paramètres!$C$50),0.0089*Paramètres!$C$50)+Paramètres!$C$66</f>
        <v>934.08575664</v>
      </c>
      <c r="M49" s="24" t="n">
        <f aca="false">MIN(MAX(Paramètres!$C$65*M42,0.0017*Paramètres!$C$50),0.0089*Paramètres!$C$50)+Paramètres!$C$66</f>
        <v>997.11155664</v>
      </c>
      <c r="N49" s="24" t="n">
        <f aca="false">MIN(MAX(Paramètres!$C$65*N42,0.0017*Paramètres!$C$50),0.0089*Paramètres!$C$50)+Paramètres!$C$66</f>
        <v>1060.13735664</v>
      </c>
    </row>
    <row r="50" customFormat="false" ht="15" hidden="false" customHeight="true" outlineLevel="0" collapsed="false">
      <c r="B50" s="11" t="s">
        <v>276</v>
      </c>
      <c r="C50" s="24" t="n">
        <f aca="false">Paramètres!$C$62*C42</f>
        <v>2734.5337512</v>
      </c>
      <c r="D50" s="24" t="n">
        <f aca="false">Paramètres!$C$62*D42</f>
        <v>1296.0625512</v>
      </c>
      <c r="E50" s="24" t="n">
        <f aca="false">Paramètres!$C$62*E42</f>
        <v>1655.6803512</v>
      </c>
      <c r="F50" s="24" t="n">
        <f aca="false">Paramètres!$C$62*F42</f>
        <v>2015.2981512</v>
      </c>
      <c r="G50" s="24" t="n">
        <f aca="false">Paramètres!$C$62*G42</f>
        <v>2374.9159512</v>
      </c>
      <c r="H50" s="24" t="n">
        <f aca="false">Paramètres!$C$62*H42</f>
        <v>2734.5337512</v>
      </c>
      <c r="I50" s="24" t="n">
        <f aca="false">Paramètres!$C$62*I42</f>
        <v>3094.1515512</v>
      </c>
      <c r="J50" s="24" t="n">
        <f aca="false">Paramètres!$C$62*J42</f>
        <v>3453.7693512</v>
      </c>
      <c r="K50" s="24" t="n">
        <f aca="false">Paramètres!$C$62*K42</f>
        <v>4173.0049512</v>
      </c>
      <c r="L50" s="24" t="n">
        <f aca="false">Paramètres!$C$62*L42</f>
        <v>5251.8583512</v>
      </c>
      <c r="M50" s="24" t="n">
        <f aca="false">Paramètres!$C$62*M42</f>
        <v>7049.9473512</v>
      </c>
      <c r="N50" s="24" t="n">
        <f aca="false">Paramètres!$C$62*N42</f>
        <v>8848.0363512</v>
      </c>
    </row>
    <row r="51" customFormat="false" ht="15" hidden="false" customHeight="true" outlineLevel="0" collapsed="false">
      <c r="B51" s="20" t="s">
        <v>277</v>
      </c>
      <c r="C51" s="26" t="n">
        <f aca="false">SUM(C43:C50)</f>
        <v>11483.8864645694</v>
      </c>
      <c r="D51" s="26" t="n">
        <f aca="false">SUM(D43:D50)</f>
        <v>5749.27109161295</v>
      </c>
      <c r="E51" s="26" t="n">
        <f aca="false">SUM(E43:E50)</f>
        <v>6969.70284943767</v>
      </c>
      <c r="F51" s="26" t="n">
        <f aca="false">SUM(F43:F50)</f>
        <v>8274.97377591289</v>
      </c>
      <c r="G51" s="26" t="n">
        <f aca="false">SUM(G43:G50)</f>
        <v>9812.58015829521</v>
      </c>
      <c r="H51" s="26" t="n">
        <f aca="false">SUM(H43:H50)</f>
        <v>11483.8864645694</v>
      </c>
      <c r="I51" s="26" t="n">
        <f aca="false">SUM(I43:I50)</f>
        <v>13081.3937082397</v>
      </c>
      <c r="J51" s="26" t="n">
        <f aca="false">SUM(J43:J50)</f>
        <v>14686.2772733933</v>
      </c>
      <c r="K51" s="26" t="n">
        <f aca="false">SUM(K43:K50)</f>
        <v>18003.2917098802</v>
      </c>
      <c r="L51" s="26" t="n">
        <f aca="false">SUM(L43:L50)</f>
        <v>22299.6182094999</v>
      </c>
      <c r="M51" s="26" t="n">
        <f aca="false">SUM(M43:M50)</f>
        <v>29633.4021502561</v>
      </c>
      <c r="N51" s="26" t="n">
        <f aca="false">SUM(N43:N50)</f>
        <v>35806.8075309168</v>
      </c>
    </row>
    <row r="52" customFormat="false" ht="15" hidden="false" customHeight="true" outlineLevel="0" collapsed="false">
      <c r="B52" s="11" t="s">
        <v>278</v>
      </c>
      <c r="C52" s="24" t="n">
        <f aca="false">C45+C46+C47</f>
        <v>6513.04649475722</v>
      </c>
      <c r="D52" s="24" t="n">
        <f aca="false">D45+D46+D47</f>
        <v>3396.34931352</v>
      </c>
      <c r="E52" s="24" t="n">
        <f aca="false">E45+E46+E47</f>
        <v>4095.93569352</v>
      </c>
      <c r="F52" s="24" t="n">
        <f aca="false">F45+F46+F47</f>
        <v>4803.91012275572</v>
      </c>
      <c r="G52" s="24" t="n">
        <f aca="false">G45+G46+G47</f>
        <v>5632.90879055048</v>
      </c>
      <c r="H52" s="24" t="n">
        <f aca="false">H45+H46+H47</f>
        <v>6513.04649475722</v>
      </c>
      <c r="I52" s="24" t="n">
        <f aca="false">I45+I46+I47</f>
        <v>7400.33401937594</v>
      </c>
      <c r="J52" s="24" t="n">
        <f aca="false">J45+J46+J47</f>
        <v>8294.77136440665</v>
      </c>
      <c r="K52" s="24" t="n">
        <f aca="false">K45+K46+K47</f>
        <v>10105.095515704</v>
      </c>
      <c r="L52" s="24" t="n">
        <f aca="false">L45+L46+L47</f>
        <v>11830.99325934</v>
      </c>
      <c r="M52" s="24" t="n">
        <f aca="false">M45+M46+M47</f>
        <v>13410.0773009729</v>
      </c>
      <c r="N52" s="24" t="n">
        <f aca="false">N45+N46+N47</f>
        <v>15167.9068529055</v>
      </c>
    </row>
    <row r="53" customFormat="false" ht="15" hidden="false" customHeight="true" outlineLevel="0" collapsed="false">
      <c r="B53" s="11" t="s">
        <v>279</v>
      </c>
      <c r="C53" s="24" t="n">
        <f aca="false">C51-Paramètres!$C$63*C42</f>
        <v>10666.3454461694</v>
      </c>
      <c r="D53" s="24" t="n">
        <f aca="false">D51-Paramètres!$C$63*D42</f>
        <v>5361.78847321295</v>
      </c>
      <c r="E53" s="24" t="n">
        <f aca="false">E51-Paramètres!$C$63*E42</f>
        <v>6474.70563103767</v>
      </c>
      <c r="F53" s="24" t="n">
        <f aca="false">F51-Paramètres!$C$63*F42</f>
        <v>7672.46195751289</v>
      </c>
      <c r="G53" s="24" t="n">
        <f aca="false">G51-Paramètres!$C$63*G42</f>
        <v>9102.55373989521</v>
      </c>
      <c r="H53" s="24" t="n">
        <f aca="false">H51-Paramètres!$C$63*H42</f>
        <v>10666.3454461694</v>
      </c>
      <c r="I53" s="24" t="n">
        <f aca="false">I51-Paramètres!$C$63*I42</f>
        <v>12156.3380898397</v>
      </c>
      <c r="J53" s="24" t="n">
        <f aca="false">J51-Paramètres!$C$63*J42</f>
        <v>13653.7070549933</v>
      </c>
      <c r="K53" s="24" t="n">
        <f aca="false">K51-Paramètres!$C$63*K42</f>
        <v>16755.6922914802</v>
      </c>
      <c r="L53" s="24" t="n">
        <f aca="false">L51-Paramètres!$C$63*L42</f>
        <v>20729.4749910999</v>
      </c>
      <c r="M53" s="24" t="n">
        <f aca="false">M51-Paramètres!$C$63*M42</f>
        <v>27525.6859318561</v>
      </c>
      <c r="N53" s="24" t="n">
        <f aca="false">N51-Paramètres!$C$63*N42</f>
        <v>33161.5183125168</v>
      </c>
    </row>
    <row r="54" customFormat="false" ht="15" hidden="false" customHeight="true" outlineLevel="0" collapsed="false">
      <c r="B54" s="11" t="s">
        <v>161</v>
      </c>
      <c r="C54" s="24" t="n">
        <f aca="false">MAX(0,C38-C53-C39)</f>
        <v>27429.6945538306</v>
      </c>
      <c r="D54" s="24" t="n">
        <f aca="false">MAX(0,D38-D53-D39)</f>
        <v>12694.251526787</v>
      </c>
      <c r="E54" s="24" t="n">
        <f aca="false">MAX(0,E38-E53-E39)</f>
        <v>16591.3343689623</v>
      </c>
      <c r="F54" s="24" t="n">
        <f aca="false">MAX(0,F38-F53-F39)</f>
        <v>20403.5780424871</v>
      </c>
      <c r="G54" s="24" t="n">
        <f aca="false">MAX(0,G38-G53-G39)</f>
        <v>23983.4862601048</v>
      </c>
      <c r="H54" s="24" t="n">
        <f aca="false">MAX(0,H38-H53-H39)</f>
        <v>27429.6945538306</v>
      </c>
      <c r="I54" s="24" t="n">
        <f aca="false">MAX(0,I38-I53-I39)</f>
        <v>30949.7019101603</v>
      </c>
      <c r="J54" s="24" t="n">
        <f aca="false">MAX(0,J38-J53-J39)</f>
        <v>34462.3329450067</v>
      </c>
      <c r="K54" s="24" t="n">
        <f aca="false">MAX(0,K38-K53-K39)</f>
        <v>41380.3477085199</v>
      </c>
      <c r="L54" s="24" t="n">
        <f aca="false">MAX(0,L38-L53-L39)</f>
        <v>52436.5650089001</v>
      </c>
      <c r="M54" s="24" t="n">
        <f aca="false">MAX(0,M38-M53-M39)</f>
        <v>70690.3540681439</v>
      </c>
      <c r="N54" s="24" t="n">
        <f aca="false">MAX(0,N38-N53-N39)</f>
        <v>90104.5216874832</v>
      </c>
    </row>
    <row r="55" customFormat="false" ht="15" hidden="false" customHeight="true" outlineLevel="0" collapsed="false">
      <c r="B55" s="11" t="s">
        <v>281</v>
      </c>
      <c r="C55" s="24" t="n">
        <f aca="false">IF(MAX((MAX(0,MIN((C54+Paramètres!$C$8)/Paramètres!$C$9,Paramètres!$C$41)-Paramètres!$C$40)*0.11+MAX(0,MIN((C54+Paramètres!$C$8)/Paramètres!$C$9,Paramètres!$C$42)-Paramètres!$C$41)*0.3+MAX(0,MIN((C54+Paramètres!$C$8)/Paramètres!$C$9,Paramètres!$C$43)-Paramètres!$C$42)*0.41+MAX(0,(C54+Paramètres!$C$8)/Paramètres!$C$9-Paramètres!$C$43)*0.45)*Paramètres!$C$9,(MAX(0,MIN((C54+Paramètres!$C$8)/Paramètres!$C$10,Paramètres!$C$41)-Paramètres!$C$40)*0.11+MAX(0,MIN((C54+Paramètres!$C$8)/Paramètres!$C$10,Paramètres!$C$42)-Paramètres!$C$41)*0.3+MAX(0,MIN((C54+Paramètres!$C$8)/Paramètres!$C$10,Paramètres!$C$43)-Paramètres!$C$42)*0.41+MAX(0,(C54+Paramètres!$C$8)/Paramètres!$C$10-Paramètres!$C$43)*0.45)*Paramètres!$C$10-(Paramètres!$C$9-Paramètres!$C$10)*2*Paramètres!$C$44)&lt;Paramètres!$C$45,MAX(0,MAX((MAX(0,MIN((C54+Paramètres!$C$8)/Paramètres!$C$9,Paramètres!$C$41)-Paramètres!$C$40)*0.11+MAX(0,MIN((C54+Paramètres!$C$8)/Paramètres!$C$9,Paramètres!$C$42)-Paramètres!$C$41)*0.3+MAX(0,MIN((C54+Paramètres!$C$8)/Paramètres!$C$9,Paramètres!$C$43)-Paramètres!$C$42)*0.41+MAX(0,(C54+Paramètres!$C$8)/Paramètres!$C$9-Paramètres!$C$43)*0.45)*Paramètres!$C$9,(MAX(0,MIN((C54+Paramètres!$C$8)/Paramètres!$C$10,Paramètres!$C$41)-Paramètres!$C$40)*0.11+MAX(0,MIN((C54+Paramètres!$C$8)/Paramètres!$C$10,Paramètres!$C$42)-Paramètres!$C$41)*0.3+MAX(0,MIN((C54+Paramètres!$C$8)/Paramètres!$C$10,Paramètres!$C$43)-Paramètres!$C$42)*0.41+MAX(0,(C54+Paramètres!$C$8)/Paramètres!$C$10-Paramètres!$C$43)*0.45)*Paramètres!$C$10-(Paramètres!$C$9-Paramètres!$C$10)*2*Paramètres!$C$44)-MAX(0,Paramètres!$C$46-Paramètres!$C$47*MAX((MAX(0,MIN((C54+Paramètres!$C$8)/Paramètres!$C$9,Paramètres!$C$41)-Paramètres!$C$40)*0.11+MAX(0,MIN((C54+Paramètres!$C$8)/Paramètres!$C$9,Paramètres!$C$42)-Paramètres!$C$41)*0.3+MAX(0,MIN((C54+Paramètres!$C$8)/Paramètres!$C$9,Paramètres!$C$43)-Paramètres!$C$42)*0.41+MAX(0,(C54+Paramètres!$C$8)/Paramètres!$C$9-Paramètres!$C$43)*0.45)*Paramètres!$C$9,(MAX(0,MIN((C54+Paramètres!$C$8)/Paramètres!$C$10,Paramètres!$C$41)-Paramètres!$C$40)*0.11+MAX(0,MIN((C54+Paramètres!$C$8)/Paramètres!$C$10,Paramètres!$C$42)-Paramètres!$C$41)*0.3+MAX(0,MIN((C54+Paramètres!$C$8)/Paramètres!$C$10,Paramètres!$C$43)-Paramètres!$C$42)*0.41+MAX(0,(C54+Paramètres!$C$8)/Paramètres!$C$10-Paramètres!$C$43)*0.45)*Paramètres!$C$10-(Paramètres!$C$9-Paramètres!$C$10)*2*Paramètres!$C$44))),MAX((MAX(0,MIN((C54+Paramètres!$C$8)/Paramètres!$C$9,Paramètres!$C$41)-Paramètres!$C$40)*0.11+MAX(0,MIN((C54+Paramètres!$C$8)/Paramètres!$C$9,Paramètres!$C$42)-Paramètres!$C$41)*0.3+MAX(0,MIN((C54+Paramètres!$C$8)/Paramètres!$C$9,Paramètres!$C$43)-Paramètres!$C$42)*0.41+MAX(0,(C54+Paramètres!$C$8)/Paramètres!$C$9-Paramètres!$C$43)*0.45)*Paramètres!$C$9,(MAX(0,MIN((C54+Paramètres!$C$8)/Paramètres!$C$10,Paramètres!$C$41)-Paramètres!$C$40)*0.11+MAX(0,MIN((C54+Paramètres!$C$8)/Paramètres!$C$10,Paramètres!$C$42)-Paramètres!$C$41)*0.3+MAX(0,MIN((C54+Paramètres!$C$8)/Paramètres!$C$10,Paramètres!$C$43)-Paramètres!$C$42)*0.41+MAX(0,(C54+Paramètres!$C$8)/Paramètres!$C$10-Paramètres!$C$43)*0.45)*Paramètres!$C$10-(Paramètres!$C$9-Paramètres!$C$10)*2*Paramètres!$C$44))</f>
        <v>1653.33444733829</v>
      </c>
      <c r="D55" s="24" t="n">
        <f aca="false">IF(MAX((MAX(0,MIN((D54+Paramètres!$C$8)/Paramètres!$C$9,Paramètres!$C$41)-Paramètres!$C$40)*0.11+MAX(0,MIN((D54+Paramètres!$C$8)/Paramètres!$C$9,Paramètres!$C$42)-Paramètres!$C$41)*0.3+MAX(0,MIN((D54+Paramètres!$C$8)/Paramètres!$C$9,Paramètres!$C$43)-Paramètres!$C$42)*0.41+MAX(0,(D54+Paramètres!$C$8)/Paramètres!$C$9-Paramètres!$C$43)*0.45)*Paramètres!$C$9,(MAX(0,MIN((D54+Paramètres!$C$8)/Paramètres!$C$10,Paramètres!$C$41)-Paramètres!$C$40)*0.11+MAX(0,MIN((D54+Paramètres!$C$8)/Paramètres!$C$10,Paramètres!$C$42)-Paramètres!$C$41)*0.3+MAX(0,MIN((D54+Paramètres!$C$8)/Paramètres!$C$10,Paramètres!$C$43)-Paramètres!$C$42)*0.41+MAX(0,(D54+Paramètres!$C$8)/Paramètres!$C$10-Paramètres!$C$43)*0.45)*Paramètres!$C$10-(Paramètres!$C$9-Paramètres!$C$10)*2*Paramètres!$C$44)&lt;Paramètres!$C$45,MAX(0,MAX((MAX(0,MIN((D54+Paramètres!$C$8)/Paramètres!$C$9,Paramètres!$C$41)-Paramètres!$C$40)*0.11+MAX(0,MIN((D54+Paramètres!$C$8)/Paramètres!$C$9,Paramètres!$C$42)-Paramètres!$C$41)*0.3+MAX(0,MIN((D54+Paramètres!$C$8)/Paramètres!$C$9,Paramètres!$C$43)-Paramètres!$C$42)*0.41+MAX(0,(D54+Paramètres!$C$8)/Paramètres!$C$9-Paramètres!$C$43)*0.45)*Paramètres!$C$9,(MAX(0,MIN((D54+Paramètres!$C$8)/Paramètres!$C$10,Paramètres!$C$41)-Paramètres!$C$40)*0.11+MAX(0,MIN((D54+Paramètres!$C$8)/Paramètres!$C$10,Paramètres!$C$42)-Paramètres!$C$41)*0.3+MAX(0,MIN((D54+Paramètres!$C$8)/Paramètres!$C$10,Paramètres!$C$43)-Paramètres!$C$42)*0.41+MAX(0,(D54+Paramètres!$C$8)/Paramètres!$C$10-Paramètres!$C$43)*0.45)*Paramètres!$C$10-(Paramètres!$C$9-Paramètres!$C$10)*2*Paramètres!$C$44)-MAX(0,Paramètres!$C$46-Paramètres!$C$47*MAX((MAX(0,MIN((D54+Paramètres!$C$8)/Paramètres!$C$9,Paramètres!$C$41)-Paramètres!$C$40)*0.11+MAX(0,MIN((D54+Paramètres!$C$8)/Paramètres!$C$9,Paramètres!$C$42)-Paramètres!$C$41)*0.3+MAX(0,MIN((D54+Paramètres!$C$8)/Paramètres!$C$9,Paramètres!$C$43)-Paramètres!$C$42)*0.41+MAX(0,(D54+Paramètres!$C$8)/Paramètres!$C$9-Paramètres!$C$43)*0.45)*Paramètres!$C$9,(MAX(0,MIN((D54+Paramètres!$C$8)/Paramètres!$C$10,Paramètres!$C$41)-Paramètres!$C$40)*0.11+MAX(0,MIN((D54+Paramètres!$C$8)/Paramètres!$C$10,Paramètres!$C$42)-Paramètres!$C$41)*0.3+MAX(0,MIN((D54+Paramètres!$C$8)/Paramètres!$C$10,Paramètres!$C$43)-Paramètres!$C$42)*0.41+MAX(0,(D54+Paramètres!$C$8)/Paramètres!$C$10-Paramètres!$C$43)*0.45)*Paramètres!$C$10-(Paramètres!$C$9-Paramètres!$C$10)*2*Paramètres!$C$44))),MAX((MAX(0,MIN((D54+Paramètres!$C$8)/Paramètres!$C$9,Paramètres!$C$41)-Paramètres!$C$40)*0.11+MAX(0,MIN((D54+Paramètres!$C$8)/Paramètres!$C$9,Paramètres!$C$42)-Paramètres!$C$41)*0.3+MAX(0,MIN((D54+Paramètres!$C$8)/Paramètres!$C$9,Paramètres!$C$43)-Paramètres!$C$42)*0.41+MAX(0,(D54+Paramètres!$C$8)/Paramètres!$C$9-Paramètres!$C$43)*0.45)*Paramètres!$C$9,(MAX(0,MIN((D54+Paramètres!$C$8)/Paramètres!$C$10,Paramètres!$C$41)-Paramètres!$C$40)*0.11+MAX(0,MIN((D54+Paramètres!$C$8)/Paramètres!$C$10,Paramètres!$C$42)-Paramètres!$C$41)*0.3+MAX(0,MIN((D54+Paramètres!$C$8)/Paramètres!$C$10,Paramètres!$C$43)-Paramètres!$C$42)*0.41+MAX(0,(D54+Paramètres!$C$8)/Paramètres!$C$10-Paramètres!$C$43)*0.45)*Paramètres!$C$10-(Paramètres!$C$9-Paramètres!$C$10)*2*Paramètres!$C$44))</f>
        <v>0</v>
      </c>
      <c r="E55" s="24" t="n">
        <f aca="false">IF(MAX((MAX(0,MIN((E54+Paramètres!$C$8)/Paramètres!$C$9,Paramètres!$C$41)-Paramètres!$C$40)*0.11+MAX(0,MIN((E54+Paramètres!$C$8)/Paramètres!$C$9,Paramètres!$C$42)-Paramètres!$C$41)*0.3+MAX(0,MIN((E54+Paramètres!$C$8)/Paramètres!$C$9,Paramètres!$C$43)-Paramètres!$C$42)*0.41+MAX(0,(E54+Paramètres!$C$8)/Paramètres!$C$9-Paramètres!$C$43)*0.45)*Paramètres!$C$9,(MAX(0,MIN((E54+Paramètres!$C$8)/Paramètres!$C$10,Paramètres!$C$41)-Paramètres!$C$40)*0.11+MAX(0,MIN((E54+Paramètres!$C$8)/Paramètres!$C$10,Paramètres!$C$42)-Paramètres!$C$41)*0.3+MAX(0,MIN((E54+Paramètres!$C$8)/Paramètres!$C$10,Paramètres!$C$43)-Paramètres!$C$42)*0.41+MAX(0,(E54+Paramètres!$C$8)/Paramètres!$C$10-Paramètres!$C$43)*0.45)*Paramètres!$C$10-(Paramètres!$C$9-Paramètres!$C$10)*2*Paramètres!$C$44)&lt;Paramètres!$C$45,MAX(0,MAX((MAX(0,MIN((E54+Paramètres!$C$8)/Paramètres!$C$9,Paramètres!$C$41)-Paramètres!$C$40)*0.11+MAX(0,MIN((E54+Paramètres!$C$8)/Paramètres!$C$9,Paramètres!$C$42)-Paramètres!$C$41)*0.3+MAX(0,MIN((E54+Paramètres!$C$8)/Paramètres!$C$9,Paramètres!$C$43)-Paramètres!$C$42)*0.41+MAX(0,(E54+Paramètres!$C$8)/Paramètres!$C$9-Paramètres!$C$43)*0.45)*Paramètres!$C$9,(MAX(0,MIN((E54+Paramètres!$C$8)/Paramètres!$C$10,Paramètres!$C$41)-Paramètres!$C$40)*0.11+MAX(0,MIN((E54+Paramètres!$C$8)/Paramètres!$C$10,Paramètres!$C$42)-Paramètres!$C$41)*0.3+MAX(0,MIN((E54+Paramètres!$C$8)/Paramètres!$C$10,Paramètres!$C$43)-Paramètres!$C$42)*0.41+MAX(0,(E54+Paramètres!$C$8)/Paramètres!$C$10-Paramètres!$C$43)*0.45)*Paramètres!$C$10-(Paramètres!$C$9-Paramètres!$C$10)*2*Paramètres!$C$44)-MAX(0,Paramètres!$C$46-Paramètres!$C$47*MAX((MAX(0,MIN((E54+Paramètres!$C$8)/Paramètres!$C$9,Paramètres!$C$41)-Paramètres!$C$40)*0.11+MAX(0,MIN((E54+Paramètres!$C$8)/Paramètres!$C$9,Paramètres!$C$42)-Paramètres!$C$41)*0.3+MAX(0,MIN((E54+Paramètres!$C$8)/Paramètres!$C$9,Paramètres!$C$43)-Paramètres!$C$42)*0.41+MAX(0,(E54+Paramètres!$C$8)/Paramètres!$C$9-Paramètres!$C$43)*0.45)*Paramètres!$C$9,(MAX(0,MIN((E54+Paramètres!$C$8)/Paramètres!$C$10,Paramètres!$C$41)-Paramètres!$C$40)*0.11+MAX(0,MIN((E54+Paramètres!$C$8)/Paramètres!$C$10,Paramètres!$C$42)-Paramètres!$C$41)*0.3+MAX(0,MIN((E54+Paramètres!$C$8)/Paramètres!$C$10,Paramètres!$C$43)-Paramètres!$C$42)*0.41+MAX(0,(E54+Paramètres!$C$8)/Paramètres!$C$10-Paramètres!$C$43)*0.45)*Paramètres!$C$10-(Paramètres!$C$9-Paramètres!$C$10)*2*Paramètres!$C$44))),MAX((MAX(0,MIN((E54+Paramètres!$C$8)/Paramètres!$C$9,Paramètres!$C$41)-Paramètres!$C$40)*0.11+MAX(0,MIN((E54+Paramètres!$C$8)/Paramètres!$C$9,Paramètres!$C$42)-Paramètres!$C$41)*0.3+MAX(0,MIN((E54+Paramètres!$C$8)/Paramètres!$C$9,Paramètres!$C$43)-Paramètres!$C$42)*0.41+MAX(0,(E54+Paramètres!$C$8)/Paramètres!$C$9-Paramètres!$C$43)*0.45)*Paramètres!$C$9,(MAX(0,MIN((E54+Paramètres!$C$8)/Paramètres!$C$10,Paramètres!$C$41)-Paramètres!$C$40)*0.11+MAX(0,MIN((E54+Paramètres!$C$8)/Paramètres!$C$10,Paramètres!$C$42)-Paramètres!$C$41)*0.3+MAX(0,MIN((E54+Paramètres!$C$8)/Paramètres!$C$10,Paramètres!$C$43)-Paramètres!$C$42)*0.41+MAX(0,(E54+Paramètres!$C$8)/Paramètres!$C$10-Paramètres!$C$43)*0.45)*Paramètres!$C$10-(Paramètres!$C$9-Paramètres!$C$10)*2*Paramètres!$C$44))</f>
        <v>0</v>
      </c>
      <c r="F55" s="24" t="n">
        <f aca="false">IF(MAX((MAX(0,MIN((F54+Paramètres!$C$8)/Paramètres!$C$9,Paramètres!$C$41)-Paramètres!$C$40)*0.11+MAX(0,MIN((F54+Paramètres!$C$8)/Paramètres!$C$9,Paramètres!$C$42)-Paramètres!$C$41)*0.3+MAX(0,MIN((F54+Paramètres!$C$8)/Paramètres!$C$9,Paramètres!$C$43)-Paramètres!$C$42)*0.41+MAX(0,(F54+Paramètres!$C$8)/Paramètres!$C$9-Paramètres!$C$43)*0.45)*Paramètres!$C$9,(MAX(0,MIN((F54+Paramètres!$C$8)/Paramètres!$C$10,Paramètres!$C$41)-Paramètres!$C$40)*0.11+MAX(0,MIN((F54+Paramètres!$C$8)/Paramètres!$C$10,Paramètres!$C$42)-Paramètres!$C$41)*0.3+MAX(0,MIN((F54+Paramètres!$C$8)/Paramètres!$C$10,Paramètres!$C$43)-Paramètres!$C$42)*0.41+MAX(0,(F54+Paramètres!$C$8)/Paramètres!$C$10-Paramètres!$C$43)*0.45)*Paramètres!$C$10-(Paramètres!$C$9-Paramètres!$C$10)*2*Paramètres!$C$44)&lt;Paramètres!$C$45,MAX(0,MAX((MAX(0,MIN((F54+Paramètres!$C$8)/Paramètres!$C$9,Paramètres!$C$41)-Paramètres!$C$40)*0.11+MAX(0,MIN((F54+Paramètres!$C$8)/Paramètres!$C$9,Paramètres!$C$42)-Paramètres!$C$41)*0.3+MAX(0,MIN((F54+Paramètres!$C$8)/Paramètres!$C$9,Paramètres!$C$43)-Paramètres!$C$42)*0.41+MAX(0,(F54+Paramètres!$C$8)/Paramètres!$C$9-Paramètres!$C$43)*0.45)*Paramètres!$C$9,(MAX(0,MIN((F54+Paramètres!$C$8)/Paramètres!$C$10,Paramètres!$C$41)-Paramètres!$C$40)*0.11+MAX(0,MIN((F54+Paramètres!$C$8)/Paramètres!$C$10,Paramètres!$C$42)-Paramètres!$C$41)*0.3+MAX(0,MIN((F54+Paramètres!$C$8)/Paramètres!$C$10,Paramètres!$C$43)-Paramètres!$C$42)*0.41+MAX(0,(F54+Paramètres!$C$8)/Paramètres!$C$10-Paramètres!$C$43)*0.45)*Paramètres!$C$10-(Paramètres!$C$9-Paramètres!$C$10)*2*Paramètres!$C$44)-MAX(0,Paramètres!$C$46-Paramètres!$C$47*MAX((MAX(0,MIN((F54+Paramètres!$C$8)/Paramètres!$C$9,Paramètres!$C$41)-Paramètres!$C$40)*0.11+MAX(0,MIN((F54+Paramètres!$C$8)/Paramètres!$C$9,Paramètres!$C$42)-Paramètres!$C$41)*0.3+MAX(0,MIN((F54+Paramètres!$C$8)/Paramètres!$C$9,Paramètres!$C$43)-Paramètres!$C$42)*0.41+MAX(0,(F54+Paramètres!$C$8)/Paramètres!$C$9-Paramètres!$C$43)*0.45)*Paramètres!$C$9,(MAX(0,MIN((F54+Paramètres!$C$8)/Paramètres!$C$10,Paramètres!$C$41)-Paramètres!$C$40)*0.11+MAX(0,MIN((F54+Paramètres!$C$8)/Paramètres!$C$10,Paramètres!$C$42)-Paramètres!$C$41)*0.3+MAX(0,MIN((F54+Paramètres!$C$8)/Paramètres!$C$10,Paramètres!$C$43)-Paramètres!$C$42)*0.41+MAX(0,(F54+Paramètres!$C$8)/Paramètres!$C$10-Paramètres!$C$43)*0.45)*Paramètres!$C$10-(Paramètres!$C$9-Paramètres!$C$10)*2*Paramètres!$C$44))),MAX((MAX(0,MIN((F54+Paramètres!$C$8)/Paramètres!$C$9,Paramètres!$C$41)-Paramètres!$C$40)*0.11+MAX(0,MIN((F54+Paramètres!$C$8)/Paramètres!$C$9,Paramètres!$C$42)-Paramètres!$C$41)*0.3+MAX(0,MIN((F54+Paramètres!$C$8)/Paramètres!$C$9,Paramètres!$C$43)-Paramètres!$C$42)*0.41+MAX(0,(F54+Paramètres!$C$8)/Paramètres!$C$9-Paramètres!$C$43)*0.45)*Paramètres!$C$9,(MAX(0,MIN((F54+Paramètres!$C$8)/Paramètres!$C$10,Paramètres!$C$41)-Paramètres!$C$40)*0.11+MAX(0,MIN((F54+Paramètres!$C$8)/Paramètres!$C$10,Paramètres!$C$42)-Paramètres!$C$41)*0.3+MAX(0,MIN((F54+Paramètres!$C$8)/Paramètres!$C$10,Paramètres!$C$43)-Paramètres!$C$42)*0.41+MAX(0,(F54+Paramètres!$C$8)/Paramètres!$C$10-Paramètres!$C$43)*0.45)*Paramètres!$C$10-(Paramètres!$C$9-Paramètres!$C$10)*2*Paramètres!$C$44))</f>
        <v>530.736681738379</v>
      </c>
      <c r="G55" s="24" t="n">
        <f aca="false">IF(MAX((MAX(0,MIN((G54+Paramètres!$C$8)/Paramètres!$C$9,Paramètres!$C$41)-Paramètres!$C$40)*0.11+MAX(0,MIN((G54+Paramètres!$C$8)/Paramètres!$C$9,Paramètres!$C$42)-Paramètres!$C$41)*0.3+MAX(0,MIN((G54+Paramètres!$C$8)/Paramètres!$C$9,Paramètres!$C$43)-Paramètres!$C$42)*0.41+MAX(0,(G54+Paramètres!$C$8)/Paramètres!$C$9-Paramètres!$C$43)*0.45)*Paramètres!$C$9,(MAX(0,MIN((G54+Paramètres!$C$8)/Paramètres!$C$10,Paramètres!$C$41)-Paramètres!$C$40)*0.11+MAX(0,MIN((G54+Paramètres!$C$8)/Paramètres!$C$10,Paramètres!$C$42)-Paramètres!$C$41)*0.3+MAX(0,MIN((G54+Paramètres!$C$8)/Paramètres!$C$10,Paramètres!$C$43)-Paramètres!$C$42)*0.41+MAX(0,(G54+Paramètres!$C$8)/Paramètres!$C$10-Paramètres!$C$43)*0.45)*Paramètres!$C$10-(Paramètres!$C$9-Paramètres!$C$10)*2*Paramètres!$C$44)&lt;Paramètres!$C$45,MAX(0,MAX((MAX(0,MIN((G54+Paramètres!$C$8)/Paramètres!$C$9,Paramètres!$C$41)-Paramètres!$C$40)*0.11+MAX(0,MIN((G54+Paramètres!$C$8)/Paramètres!$C$9,Paramètres!$C$42)-Paramètres!$C$41)*0.3+MAX(0,MIN((G54+Paramètres!$C$8)/Paramètres!$C$9,Paramètres!$C$43)-Paramètres!$C$42)*0.41+MAX(0,(G54+Paramètres!$C$8)/Paramètres!$C$9-Paramètres!$C$43)*0.45)*Paramètres!$C$9,(MAX(0,MIN((G54+Paramètres!$C$8)/Paramètres!$C$10,Paramètres!$C$41)-Paramètres!$C$40)*0.11+MAX(0,MIN((G54+Paramètres!$C$8)/Paramètres!$C$10,Paramètres!$C$42)-Paramètres!$C$41)*0.3+MAX(0,MIN((G54+Paramètres!$C$8)/Paramètres!$C$10,Paramètres!$C$43)-Paramètres!$C$42)*0.41+MAX(0,(G54+Paramètres!$C$8)/Paramètres!$C$10-Paramètres!$C$43)*0.45)*Paramètres!$C$10-(Paramètres!$C$9-Paramètres!$C$10)*2*Paramètres!$C$44)-MAX(0,Paramètres!$C$46-Paramètres!$C$47*MAX((MAX(0,MIN((G54+Paramètres!$C$8)/Paramètres!$C$9,Paramètres!$C$41)-Paramètres!$C$40)*0.11+MAX(0,MIN((G54+Paramètres!$C$8)/Paramètres!$C$9,Paramètres!$C$42)-Paramètres!$C$41)*0.3+MAX(0,MIN((G54+Paramètres!$C$8)/Paramètres!$C$9,Paramètres!$C$43)-Paramètres!$C$42)*0.41+MAX(0,(G54+Paramètres!$C$8)/Paramètres!$C$9-Paramètres!$C$43)*0.45)*Paramètres!$C$9,(MAX(0,MIN((G54+Paramètres!$C$8)/Paramètres!$C$10,Paramètres!$C$41)-Paramètres!$C$40)*0.11+MAX(0,MIN((G54+Paramètres!$C$8)/Paramètres!$C$10,Paramètres!$C$42)-Paramètres!$C$41)*0.3+MAX(0,MIN((G54+Paramètres!$C$8)/Paramètres!$C$10,Paramètres!$C$43)-Paramètres!$C$42)*0.41+MAX(0,(G54+Paramètres!$C$8)/Paramètres!$C$10-Paramètres!$C$43)*0.45)*Paramètres!$C$10-(Paramètres!$C$9-Paramètres!$C$10)*2*Paramètres!$C$44))),MAX((MAX(0,MIN((G54+Paramètres!$C$8)/Paramètres!$C$9,Paramètres!$C$41)-Paramètres!$C$40)*0.11+MAX(0,MIN((G54+Paramètres!$C$8)/Paramètres!$C$9,Paramètres!$C$42)-Paramètres!$C$41)*0.3+MAX(0,MIN((G54+Paramètres!$C$8)/Paramètres!$C$9,Paramètres!$C$43)-Paramètres!$C$42)*0.41+MAX(0,(G54+Paramètres!$C$8)/Paramètres!$C$9-Paramètres!$C$43)*0.45)*Paramètres!$C$9,(MAX(0,MIN((G54+Paramètres!$C$8)/Paramètres!$C$10,Paramètres!$C$41)-Paramètres!$C$40)*0.11+MAX(0,MIN((G54+Paramètres!$C$8)/Paramètres!$C$10,Paramètres!$C$42)-Paramètres!$C$41)*0.3+MAX(0,MIN((G54+Paramètres!$C$8)/Paramètres!$C$10,Paramètres!$C$43)-Paramètres!$C$42)*0.41+MAX(0,(G54+Paramètres!$C$8)/Paramètres!$C$10-Paramètres!$C$43)*0.45)*Paramètres!$C$10-(Paramètres!$C$9-Paramètres!$C$10)*2*Paramètres!$C$44))</f>
        <v>1102.71651720824</v>
      </c>
      <c r="H55" s="24" t="n">
        <f aca="false">IF(MAX((MAX(0,MIN((H54+Paramètres!$C$8)/Paramètres!$C$9,Paramètres!$C$41)-Paramètres!$C$40)*0.11+MAX(0,MIN((H54+Paramètres!$C$8)/Paramètres!$C$9,Paramètres!$C$42)-Paramètres!$C$41)*0.3+MAX(0,MIN((H54+Paramètres!$C$8)/Paramètres!$C$9,Paramètres!$C$43)-Paramètres!$C$42)*0.41+MAX(0,(H54+Paramètres!$C$8)/Paramètres!$C$9-Paramètres!$C$43)*0.45)*Paramètres!$C$9,(MAX(0,MIN((H54+Paramètres!$C$8)/Paramètres!$C$10,Paramètres!$C$41)-Paramètres!$C$40)*0.11+MAX(0,MIN((H54+Paramètres!$C$8)/Paramètres!$C$10,Paramètres!$C$42)-Paramètres!$C$41)*0.3+MAX(0,MIN((H54+Paramètres!$C$8)/Paramètres!$C$10,Paramètres!$C$43)-Paramètres!$C$42)*0.41+MAX(0,(H54+Paramètres!$C$8)/Paramètres!$C$10-Paramètres!$C$43)*0.45)*Paramètres!$C$10-(Paramètres!$C$9-Paramètres!$C$10)*2*Paramètres!$C$44)&lt;Paramètres!$C$45,MAX(0,MAX((MAX(0,MIN((H54+Paramètres!$C$8)/Paramètres!$C$9,Paramètres!$C$41)-Paramètres!$C$40)*0.11+MAX(0,MIN((H54+Paramètres!$C$8)/Paramètres!$C$9,Paramètres!$C$42)-Paramètres!$C$41)*0.3+MAX(0,MIN((H54+Paramètres!$C$8)/Paramètres!$C$9,Paramètres!$C$43)-Paramètres!$C$42)*0.41+MAX(0,(H54+Paramètres!$C$8)/Paramètres!$C$9-Paramètres!$C$43)*0.45)*Paramètres!$C$9,(MAX(0,MIN((H54+Paramètres!$C$8)/Paramètres!$C$10,Paramètres!$C$41)-Paramètres!$C$40)*0.11+MAX(0,MIN((H54+Paramètres!$C$8)/Paramètres!$C$10,Paramètres!$C$42)-Paramètres!$C$41)*0.3+MAX(0,MIN((H54+Paramètres!$C$8)/Paramètres!$C$10,Paramètres!$C$43)-Paramètres!$C$42)*0.41+MAX(0,(H54+Paramètres!$C$8)/Paramètres!$C$10-Paramètres!$C$43)*0.45)*Paramètres!$C$10-(Paramètres!$C$9-Paramètres!$C$10)*2*Paramètres!$C$44)-MAX(0,Paramètres!$C$46-Paramètres!$C$47*MAX((MAX(0,MIN((H54+Paramètres!$C$8)/Paramètres!$C$9,Paramètres!$C$41)-Paramètres!$C$40)*0.11+MAX(0,MIN((H54+Paramètres!$C$8)/Paramètres!$C$9,Paramètres!$C$42)-Paramètres!$C$41)*0.3+MAX(0,MIN((H54+Paramètres!$C$8)/Paramètres!$C$9,Paramètres!$C$43)-Paramètres!$C$42)*0.41+MAX(0,(H54+Paramètres!$C$8)/Paramètres!$C$9-Paramètres!$C$43)*0.45)*Paramètres!$C$9,(MAX(0,MIN((H54+Paramètres!$C$8)/Paramètres!$C$10,Paramètres!$C$41)-Paramètres!$C$40)*0.11+MAX(0,MIN((H54+Paramètres!$C$8)/Paramètres!$C$10,Paramètres!$C$42)-Paramètres!$C$41)*0.3+MAX(0,MIN((H54+Paramètres!$C$8)/Paramètres!$C$10,Paramètres!$C$43)-Paramètres!$C$42)*0.41+MAX(0,(H54+Paramètres!$C$8)/Paramètres!$C$10-Paramètres!$C$43)*0.45)*Paramètres!$C$10-(Paramètres!$C$9-Paramètres!$C$10)*2*Paramètres!$C$44))),MAX((MAX(0,MIN((H54+Paramètres!$C$8)/Paramètres!$C$9,Paramètres!$C$41)-Paramètres!$C$40)*0.11+MAX(0,MIN((H54+Paramètres!$C$8)/Paramètres!$C$9,Paramètres!$C$42)-Paramètres!$C$41)*0.3+MAX(0,MIN((H54+Paramètres!$C$8)/Paramètres!$C$9,Paramètres!$C$43)-Paramètres!$C$42)*0.41+MAX(0,(H54+Paramètres!$C$8)/Paramètres!$C$9-Paramètres!$C$43)*0.45)*Paramètres!$C$9,(MAX(0,MIN((H54+Paramètres!$C$8)/Paramètres!$C$10,Paramètres!$C$41)-Paramètres!$C$40)*0.11+MAX(0,MIN((H54+Paramètres!$C$8)/Paramètres!$C$10,Paramètres!$C$42)-Paramètres!$C$41)*0.3+MAX(0,MIN((H54+Paramètres!$C$8)/Paramètres!$C$10,Paramètres!$C$43)-Paramètres!$C$42)*0.41+MAX(0,(H54+Paramètres!$C$8)/Paramètres!$C$10-Paramètres!$C$43)*0.45)*Paramètres!$C$10-(Paramètres!$C$9-Paramètres!$C$10)*2*Paramètres!$C$44))</f>
        <v>1653.33444733829</v>
      </c>
      <c r="I55" s="24" t="n">
        <f aca="false">IF(MAX((MAX(0,MIN((I54+Paramètres!$C$8)/Paramètres!$C$9,Paramètres!$C$41)-Paramètres!$C$40)*0.11+MAX(0,MIN((I54+Paramètres!$C$8)/Paramètres!$C$9,Paramètres!$C$42)-Paramètres!$C$41)*0.3+MAX(0,MIN((I54+Paramètres!$C$8)/Paramètres!$C$9,Paramètres!$C$43)-Paramètres!$C$42)*0.41+MAX(0,(I54+Paramètres!$C$8)/Paramètres!$C$9-Paramètres!$C$43)*0.45)*Paramètres!$C$9,(MAX(0,MIN((I54+Paramètres!$C$8)/Paramètres!$C$10,Paramètres!$C$41)-Paramètres!$C$40)*0.11+MAX(0,MIN((I54+Paramètres!$C$8)/Paramètres!$C$10,Paramètres!$C$42)-Paramètres!$C$41)*0.3+MAX(0,MIN((I54+Paramètres!$C$8)/Paramètres!$C$10,Paramètres!$C$43)-Paramètres!$C$42)*0.41+MAX(0,(I54+Paramètres!$C$8)/Paramètres!$C$10-Paramètres!$C$43)*0.45)*Paramètres!$C$10-(Paramètres!$C$9-Paramètres!$C$10)*2*Paramètres!$C$44)&lt;Paramètres!$C$45,MAX(0,MAX((MAX(0,MIN((I54+Paramètres!$C$8)/Paramètres!$C$9,Paramètres!$C$41)-Paramètres!$C$40)*0.11+MAX(0,MIN((I54+Paramètres!$C$8)/Paramètres!$C$9,Paramètres!$C$42)-Paramètres!$C$41)*0.3+MAX(0,MIN((I54+Paramètres!$C$8)/Paramètres!$C$9,Paramètres!$C$43)-Paramètres!$C$42)*0.41+MAX(0,(I54+Paramètres!$C$8)/Paramètres!$C$9-Paramètres!$C$43)*0.45)*Paramètres!$C$9,(MAX(0,MIN((I54+Paramètres!$C$8)/Paramètres!$C$10,Paramètres!$C$41)-Paramètres!$C$40)*0.11+MAX(0,MIN((I54+Paramètres!$C$8)/Paramètres!$C$10,Paramètres!$C$42)-Paramètres!$C$41)*0.3+MAX(0,MIN((I54+Paramètres!$C$8)/Paramètres!$C$10,Paramètres!$C$43)-Paramètres!$C$42)*0.41+MAX(0,(I54+Paramètres!$C$8)/Paramètres!$C$10-Paramètres!$C$43)*0.45)*Paramètres!$C$10-(Paramètres!$C$9-Paramètres!$C$10)*2*Paramètres!$C$44)-MAX(0,Paramètres!$C$46-Paramètres!$C$47*MAX((MAX(0,MIN((I54+Paramètres!$C$8)/Paramètres!$C$9,Paramètres!$C$41)-Paramètres!$C$40)*0.11+MAX(0,MIN((I54+Paramètres!$C$8)/Paramètres!$C$9,Paramètres!$C$42)-Paramètres!$C$41)*0.3+MAX(0,MIN((I54+Paramètres!$C$8)/Paramètres!$C$9,Paramètres!$C$43)-Paramètres!$C$42)*0.41+MAX(0,(I54+Paramètres!$C$8)/Paramètres!$C$9-Paramètres!$C$43)*0.45)*Paramètres!$C$9,(MAX(0,MIN((I54+Paramètres!$C$8)/Paramètres!$C$10,Paramètres!$C$41)-Paramètres!$C$40)*0.11+MAX(0,MIN((I54+Paramètres!$C$8)/Paramètres!$C$10,Paramètres!$C$42)-Paramètres!$C$41)*0.3+MAX(0,MIN((I54+Paramètres!$C$8)/Paramètres!$C$10,Paramètres!$C$43)-Paramètres!$C$42)*0.41+MAX(0,(I54+Paramètres!$C$8)/Paramètres!$C$10-Paramètres!$C$43)*0.45)*Paramètres!$C$10-(Paramètres!$C$9-Paramètres!$C$10)*2*Paramètres!$C$44))),MAX((MAX(0,MIN((I54+Paramètres!$C$8)/Paramètres!$C$9,Paramètres!$C$41)-Paramètres!$C$40)*0.11+MAX(0,MIN((I54+Paramètres!$C$8)/Paramètres!$C$9,Paramètres!$C$42)-Paramètres!$C$41)*0.3+MAX(0,MIN((I54+Paramètres!$C$8)/Paramètres!$C$9,Paramètres!$C$43)-Paramètres!$C$42)*0.41+MAX(0,(I54+Paramètres!$C$8)/Paramètres!$C$9-Paramètres!$C$43)*0.45)*Paramètres!$C$9,(MAX(0,MIN((I54+Paramètres!$C$8)/Paramètres!$C$10,Paramètres!$C$41)-Paramètres!$C$40)*0.11+MAX(0,MIN((I54+Paramètres!$C$8)/Paramètres!$C$10,Paramètres!$C$42)-Paramètres!$C$41)*0.3+MAX(0,MIN((I54+Paramètres!$C$8)/Paramètres!$C$10,Paramètres!$C$43)-Paramètres!$C$42)*0.41+MAX(0,(I54+Paramètres!$C$8)/Paramètres!$C$10-Paramètres!$C$43)*0.45)*Paramètres!$C$10-(Paramètres!$C$9-Paramètres!$C$10)*2*Paramètres!$C$44))</f>
        <v>2215.74362269586</v>
      </c>
      <c r="J55" s="24" t="n">
        <f aca="false">IF(MAX((MAX(0,MIN((J54+Paramètres!$C$8)/Paramètres!$C$9,Paramètres!$C$41)-Paramètres!$C$40)*0.11+MAX(0,MIN((J54+Paramètres!$C$8)/Paramètres!$C$9,Paramètres!$C$42)-Paramètres!$C$41)*0.3+MAX(0,MIN((J54+Paramètres!$C$8)/Paramètres!$C$9,Paramètres!$C$43)-Paramètres!$C$42)*0.41+MAX(0,(J54+Paramètres!$C$8)/Paramètres!$C$9-Paramètres!$C$43)*0.45)*Paramètres!$C$9,(MAX(0,MIN((J54+Paramètres!$C$8)/Paramètres!$C$10,Paramètres!$C$41)-Paramètres!$C$40)*0.11+MAX(0,MIN((J54+Paramètres!$C$8)/Paramètres!$C$10,Paramètres!$C$42)-Paramètres!$C$41)*0.3+MAX(0,MIN((J54+Paramètres!$C$8)/Paramètres!$C$10,Paramètres!$C$43)-Paramètres!$C$42)*0.41+MAX(0,(J54+Paramètres!$C$8)/Paramètres!$C$10-Paramètres!$C$43)*0.45)*Paramètres!$C$10-(Paramètres!$C$9-Paramètres!$C$10)*2*Paramètres!$C$44)&lt;Paramètres!$C$45,MAX(0,MAX((MAX(0,MIN((J54+Paramètres!$C$8)/Paramètres!$C$9,Paramètres!$C$41)-Paramètres!$C$40)*0.11+MAX(0,MIN((J54+Paramètres!$C$8)/Paramètres!$C$9,Paramètres!$C$42)-Paramètres!$C$41)*0.3+MAX(0,MIN((J54+Paramètres!$C$8)/Paramètres!$C$9,Paramètres!$C$43)-Paramètres!$C$42)*0.41+MAX(0,(J54+Paramètres!$C$8)/Paramètres!$C$9-Paramètres!$C$43)*0.45)*Paramètres!$C$9,(MAX(0,MIN((J54+Paramètres!$C$8)/Paramètres!$C$10,Paramètres!$C$41)-Paramètres!$C$40)*0.11+MAX(0,MIN((J54+Paramètres!$C$8)/Paramètres!$C$10,Paramètres!$C$42)-Paramètres!$C$41)*0.3+MAX(0,MIN((J54+Paramètres!$C$8)/Paramètres!$C$10,Paramètres!$C$43)-Paramètres!$C$42)*0.41+MAX(0,(J54+Paramètres!$C$8)/Paramètres!$C$10-Paramètres!$C$43)*0.45)*Paramètres!$C$10-(Paramètres!$C$9-Paramètres!$C$10)*2*Paramètres!$C$44)-MAX(0,Paramètres!$C$46-Paramètres!$C$47*MAX((MAX(0,MIN((J54+Paramètres!$C$8)/Paramètres!$C$9,Paramètres!$C$41)-Paramètres!$C$40)*0.11+MAX(0,MIN((J54+Paramètres!$C$8)/Paramètres!$C$9,Paramètres!$C$42)-Paramètres!$C$41)*0.3+MAX(0,MIN((J54+Paramètres!$C$8)/Paramètres!$C$9,Paramètres!$C$43)-Paramètres!$C$42)*0.41+MAX(0,(J54+Paramètres!$C$8)/Paramètres!$C$9-Paramètres!$C$43)*0.45)*Paramètres!$C$9,(MAX(0,MIN((J54+Paramètres!$C$8)/Paramètres!$C$10,Paramètres!$C$41)-Paramètres!$C$40)*0.11+MAX(0,MIN((J54+Paramètres!$C$8)/Paramètres!$C$10,Paramètres!$C$42)-Paramètres!$C$41)*0.3+MAX(0,MIN((J54+Paramètres!$C$8)/Paramètres!$C$10,Paramètres!$C$43)-Paramètres!$C$42)*0.41+MAX(0,(J54+Paramètres!$C$8)/Paramètres!$C$10-Paramètres!$C$43)*0.45)*Paramètres!$C$10-(Paramètres!$C$9-Paramètres!$C$10)*2*Paramètres!$C$44))),MAX((MAX(0,MIN((J54+Paramètres!$C$8)/Paramètres!$C$9,Paramètres!$C$41)-Paramètres!$C$40)*0.11+MAX(0,MIN((J54+Paramètres!$C$8)/Paramètres!$C$9,Paramètres!$C$42)-Paramètres!$C$41)*0.3+MAX(0,MIN((J54+Paramètres!$C$8)/Paramètres!$C$9,Paramètres!$C$43)-Paramètres!$C$42)*0.41+MAX(0,(J54+Paramètres!$C$8)/Paramètres!$C$9-Paramètres!$C$43)*0.45)*Paramètres!$C$9,(MAX(0,MIN((J54+Paramètres!$C$8)/Paramètres!$C$10,Paramètres!$C$41)-Paramètres!$C$40)*0.11+MAX(0,MIN((J54+Paramètres!$C$8)/Paramètres!$C$10,Paramètres!$C$42)-Paramètres!$C$41)*0.3+MAX(0,MIN((J54+Paramètres!$C$8)/Paramètres!$C$10,Paramètres!$C$43)-Paramètres!$C$42)*0.41+MAX(0,(J54+Paramètres!$C$8)/Paramètres!$C$10-Paramètres!$C$43)*0.45)*Paramètres!$C$10-(Paramètres!$C$9-Paramètres!$C$10)*2*Paramètres!$C$44))</f>
        <v>2776.97424628845</v>
      </c>
      <c r="K55" s="24" t="n">
        <f aca="false">IF(MAX((MAX(0,MIN((K54+Paramètres!$C$8)/Paramètres!$C$9,Paramètres!$C$41)-Paramètres!$C$40)*0.11+MAX(0,MIN((K54+Paramètres!$C$8)/Paramètres!$C$9,Paramètres!$C$42)-Paramètres!$C$41)*0.3+MAX(0,MIN((K54+Paramètres!$C$8)/Paramètres!$C$9,Paramètres!$C$43)-Paramètres!$C$42)*0.41+MAX(0,(K54+Paramètres!$C$8)/Paramètres!$C$9-Paramètres!$C$43)*0.45)*Paramètres!$C$9,(MAX(0,MIN((K54+Paramètres!$C$8)/Paramètres!$C$10,Paramètres!$C$41)-Paramètres!$C$40)*0.11+MAX(0,MIN((K54+Paramètres!$C$8)/Paramètres!$C$10,Paramètres!$C$42)-Paramètres!$C$41)*0.3+MAX(0,MIN((K54+Paramètres!$C$8)/Paramètres!$C$10,Paramètres!$C$43)-Paramètres!$C$42)*0.41+MAX(0,(K54+Paramètres!$C$8)/Paramètres!$C$10-Paramètres!$C$43)*0.45)*Paramètres!$C$10-(Paramètres!$C$9-Paramètres!$C$10)*2*Paramètres!$C$44)&lt;Paramètres!$C$45,MAX(0,MAX((MAX(0,MIN((K54+Paramètres!$C$8)/Paramètres!$C$9,Paramètres!$C$41)-Paramètres!$C$40)*0.11+MAX(0,MIN((K54+Paramètres!$C$8)/Paramètres!$C$9,Paramètres!$C$42)-Paramètres!$C$41)*0.3+MAX(0,MIN((K54+Paramètres!$C$8)/Paramètres!$C$9,Paramètres!$C$43)-Paramètres!$C$42)*0.41+MAX(0,(K54+Paramètres!$C$8)/Paramètres!$C$9-Paramètres!$C$43)*0.45)*Paramètres!$C$9,(MAX(0,MIN((K54+Paramètres!$C$8)/Paramètres!$C$10,Paramètres!$C$41)-Paramètres!$C$40)*0.11+MAX(0,MIN((K54+Paramètres!$C$8)/Paramètres!$C$10,Paramètres!$C$42)-Paramètres!$C$41)*0.3+MAX(0,MIN((K54+Paramètres!$C$8)/Paramètres!$C$10,Paramètres!$C$43)-Paramètres!$C$42)*0.41+MAX(0,(K54+Paramètres!$C$8)/Paramètres!$C$10-Paramètres!$C$43)*0.45)*Paramètres!$C$10-(Paramètres!$C$9-Paramètres!$C$10)*2*Paramètres!$C$44)-MAX(0,Paramètres!$C$46-Paramètres!$C$47*MAX((MAX(0,MIN((K54+Paramètres!$C$8)/Paramètres!$C$9,Paramètres!$C$41)-Paramètres!$C$40)*0.11+MAX(0,MIN((K54+Paramètres!$C$8)/Paramètres!$C$9,Paramètres!$C$42)-Paramètres!$C$41)*0.3+MAX(0,MIN((K54+Paramètres!$C$8)/Paramètres!$C$9,Paramètres!$C$43)-Paramètres!$C$42)*0.41+MAX(0,(K54+Paramètres!$C$8)/Paramètres!$C$9-Paramètres!$C$43)*0.45)*Paramètres!$C$9,(MAX(0,MIN((K54+Paramètres!$C$8)/Paramètres!$C$10,Paramètres!$C$41)-Paramètres!$C$40)*0.11+MAX(0,MIN((K54+Paramètres!$C$8)/Paramètres!$C$10,Paramètres!$C$42)-Paramètres!$C$41)*0.3+MAX(0,MIN((K54+Paramètres!$C$8)/Paramètres!$C$10,Paramètres!$C$43)-Paramètres!$C$42)*0.41+MAX(0,(K54+Paramètres!$C$8)/Paramètres!$C$10-Paramètres!$C$43)*0.45)*Paramètres!$C$10-(Paramètres!$C$9-Paramètres!$C$10)*2*Paramètres!$C$44))),MAX((MAX(0,MIN((K54+Paramètres!$C$8)/Paramètres!$C$9,Paramètres!$C$41)-Paramètres!$C$40)*0.11+MAX(0,MIN((K54+Paramètres!$C$8)/Paramètres!$C$9,Paramètres!$C$42)-Paramètres!$C$41)*0.3+MAX(0,MIN((K54+Paramètres!$C$8)/Paramètres!$C$9,Paramètres!$C$43)-Paramètres!$C$42)*0.41+MAX(0,(K54+Paramètres!$C$8)/Paramètres!$C$9-Paramètres!$C$43)*0.45)*Paramètres!$C$9,(MAX(0,MIN((K54+Paramètres!$C$8)/Paramètres!$C$10,Paramètres!$C$41)-Paramètres!$C$40)*0.11+MAX(0,MIN((K54+Paramètres!$C$8)/Paramètres!$C$10,Paramètres!$C$42)-Paramètres!$C$41)*0.3+MAX(0,MIN((K54+Paramètres!$C$8)/Paramètres!$C$10,Paramètres!$C$43)-Paramètres!$C$42)*0.41+MAX(0,(K54+Paramètres!$C$8)/Paramètres!$C$10-Paramètres!$C$43)*0.45)*Paramètres!$C$10-(Paramètres!$C$9-Paramètres!$C$10)*2*Paramètres!$C$44))</f>
        <v>3693.83824793718</v>
      </c>
      <c r="L55" s="24" t="n">
        <f aca="false">IF(MAX((MAX(0,MIN((L54+Paramètres!$C$8)/Paramètres!$C$9,Paramètres!$C$41)-Paramètres!$C$40)*0.11+MAX(0,MIN((L54+Paramètres!$C$8)/Paramètres!$C$9,Paramètres!$C$42)-Paramètres!$C$41)*0.3+MAX(0,MIN((L54+Paramètres!$C$8)/Paramètres!$C$9,Paramètres!$C$43)-Paramètres!$C$42)*0.41+MAX(0,(L54+Paramètres!$C$8)/Paramètres!$C$9-Paramètres!$C$43)*0.45)*Paramètres!$C$9,(MAX(0,MIN((L54+Paramètres!$C$8)/Paramètres!$C$10,Paramètres!$C$41)-Paramètres!$C$40)*0.11+MAX(0,MIN((L54+Paramètres!$C$8)/Paramètres!$C$10,Paramètres!$C$42)-Paramètres!$C$41)*0.3+MAX(0,MIN((L54+Paramètres!$C$8)/Paramètres!$C$10,Paramètres!$C$43)-Paramètres!$C$42)*0.41+MAX(0,(L54+Paramètres!$C$8)/Paramètres!$C$10-Paramètres!$C$43)*0.45)*Paramètres!$C$10-(Paramètres!$C$9-Paramètres!$C$10)*2*Paramètres!$C$44)&lt;Paramètres!$C$45,MAX(0,MAX((MAX(0,MIN((L54+Paramètres!$C$8)/Paramètres!$C$9,Paramètres!$C$41)-Paramètres!$C$40)*0.11+MAX(0,MIN((L54+Paramètres!$C$8)/Paramètres!$C$9,Paramètres!$C$42)-Paramètres!$C$41)*0.3+MAX(0,MIN((L54+Paramètres!$C$8)/Paramètres!$C$9,Paramètres!$C$43)-Paramètres!$C$42)*0.41+MAX(0,(L54+Paramètres!$C$8)/Paramètres!$C$9-Paramètres!$C$43)*0.45)*Paramètres!$C$9,(MAX(0,MIN((L54+Paramètres!$C$8)/Paramètres!$C$10,Paramètres!$C$41)-Paramètres!$C$40)*0.11+MAX(0,MIN((L54+Paramètres!$C$8)/Paramètres!$C$10,Paramètres!$C$42)-Paramètres!$C$41)*0.3+MAX(0,MIN((L54+Paramètres!$C$8)/Paramètres!$C$10,Paramètres!$C$43)-Paramètres!$C$42)*0.41+MAX(0,(L54+Paramètres!$C$8)/Paramètres!$C$10-Paramètres!$C$43)*0.45)*Paramètres!$C$10-(Paramètres!$C$9-Paramètres!$C$10)*2*Paramètres!$C$44)-MAX(0,Paramètres!$C$46-Paramètres!$C$47*MAX((MAX(0,MIN((L54+Paramètres!$C$8)/Paramètres!$C$9,Paramètres!$C$41)-Paramètres!$C$40)*0.11+MAX(0,MIN((L54+Paramètres!$C$8)/Paramètres!$C$9,Paramètres!$C$42)-Paramètres!$C$41)*0.3+MAX(0,MIN((L54+Paramètres!$C$8)/Paramètres!$C$9,Paramètres!$C$43)-Paramètres!$C$42)*0.41+MAX(0,(L54+Paramètres!$C$8)/Paramètres!$C$9-Paramètres!$C$43)*0.45)*Paramètres!$C$9,(MAX(0,MIN((L54+Paramètres!$C$8)/Paramètres!$C$10,Paramètres!$C$41)-Paramètres!$C$40)*0.11+MAX(0,MIN((L54+Paramètres!$C$8)/Paramètres!$C$10,Paramètres!$C$42)-Paramètres!$C$41)*0.3+MAX(0,MIN((L54+Paramètres!$C$8)/Paramètres!$C$10,Paramètres!$C$43)-Paramètres!$C$42)*0.41+MAX(0,(L54+Paramètres!$C$8)/Paramètres!$C$10-Paramètres!$C$43)*0.45)*Paramètres!$C$10-(Paramètres!$C$9-Paramètres!$C$10)*2*Paramètres!$C$44))),MAX((MAX(0,MIN((L54+Paramètres!$C$8)/Paramètres!$C$9,Paramètres!$C$41)-Paramètres!$C$40)*0.11+MAX(0,MIN((L54+Paramètres!$C$8)/Paramètres!$C$9,Paramètres!$C$42)-Paramètres!$C$41)*0.3+MAX(0,MIN((L54+Paramètres!$C$8)/Paramètres!$C$9,Paramètres!$C$43)-Paramètres!$C$42)*0.41+MAX(0,(L54+Paramètres!$C$8)/Paramètres!$C$9-Paramètres!$C$43)*0.45)*Paramètres!$C$9,(MAX(0,MIN((L54+Paramètres!$C$8)/Paramètres!$C$10,Paramètres!$C$41)-Paramètres!$C$40)*0.11+MAX(0,MIN((L54+Paramètres!$C$8)/Paramètres!$C$10,Paramètres!$C$42)-Paramètres!$C$41)*0.3+MAX(0,MIN((L54+Paramètres!$C$8)/Paramètres!$C$10,Paramètres!$C$43)-Paramètres!$C$42)*0.41+MAX(0,(L54+Paramètres!$C$8)/Paramètres!$C$10-Paramètres!$C$43)*0.45)*Paramètres!$C$10-(Paramètres!$C$9-Paramètres!$C$10)*2*Paramètres!$C$44))</f>
        <v>6424.94950267004</v>
      </c>
      <c r="M55" s="24" t="n">
        <f aca="false">IF(MAX((MAX(0,MIN((M54+Paramètres!$C$8)/Paramètres!$C$9,Paramètres!$C$41)-Paramètres!$C$40)*0.11+MAX(0,MIN((M54+Paramètres!$C$8)/Paramètres!$C$9,Paramètres!$C$42)-Paramètres!$C$41)*0.3+MAX(0,MIN((M54+Paramètres!$C$8)/Paramètres!$C$9,Paramètres!$C$43)-Paramètres!$C$42)*0.41+MAX(0,(M54+Paramètres!$C$8)/Paramètres!$C$9-Paramètres!$C$43)*0.45)*Paramètres!$C$9,(MAX(0,MIN((M54+Paramètres!$C$8)/Paramètres!$C$10,Paramètres!$C$41)-Paramètres!$C$40)*0.11+MAX(0,MIN((M54+Paramètres!$C$8)/Paramètres!$C$10,Paramètres!$C$42)-Paramètres!$C$41)*0.3+MAX(0,MIN((M54+Paramètres!$C$8)/Paramètres!$C$10,Paramètres!$C$43)-Paramètres!$C$42)*0.41+MAX(0,(M54+Paramètres!$C$8)/Paramètres!$C$10-Paramètres!$C$43)*0.45)*Paramètres!$C$10-(Paramètres!$C$9-Paramètres!$C$10)*2*Paramètres!$C$44)&lt;Paramètres!$C$45,MAX(0,MAX((MAX(0,MIN((M54+Paramètres!$C$8)/Paramètres!$C$9,Paramètres!$C$41)-Paramètres!$C$40)*0.11+MAX(0,MIN((M54+Paramètres!$C$8)/Paramètres!$C$9,Paramètres!$C$42)-Paramètres!$C$41)*0.3+MAX(0,MIN((M54+Paramètres!$C$8)/Paramètres!$C$9,Paramètres!$C$43)-Paramètres!$C$42)*0.41+MAX(0,(M54+Paramètres!$C$8)/Paramètres!$C$9-Paramètres!$C$43)*0.45)*Paramètres!$C$9,(MAX(0,MIN((M54+Paramètres!$C$8)/Paramètres!$C$10,Paramètres!$C$41)-Paramètres!$C$40)*0.11+MAX(0,MIN((M54+Paramètres!$C$8)/Paramètres!$C$10,Paramètres!$C$42)-Paramètres!$C$41)*0.3+MAX(0,MIN((M54+Paramètres!$C$8)/Paramètres!$C$10,Paramètres!$C$43)-Paramètres!$C$42)*0.41+MAX(0,(M54+Paramètres!$C$8)/Paramètres!$C$10-Paramètres!$C$43)*0.45)*Paramètres!$C$10-(Paramètres!$C$9-Paramètres!$C$10)*2*Paramètres!$C$44)-MAX(0,Paramètres!$C$46-Paramètres!$C$47*MAX((MAX(0,MIN((M54+Paramètres!$C$8)/Paramètres!$C$9,Paramètres!$C$41)-Paramètres!$C$40)*0.11+MAX(0,MIN((M54+Paramètres!$C$8)/Paramètres!$C$9,Paramètres!$C$42)-Paramètres!$C$41)*0.3+MAX(0,MIN((M54+Paramètres!$C$8)/Paramètres!$C$9,Paramètres!$C$43)-Paramètres!$C$42)*0.41+MAX(0,(M54+Paramètres!$C$8)/Paramètres!$C$9-Paramètres!$C$43)*0.45)*Paramètres!$C$9,(MAX(0,MIN((M54+Paramètres!$C$8)/Paramètres!$C$10,Paramètres!$C$41)-Paramètres!$C$40)*0.11+MAX(0,MIN((M54+Paramètres!$C$8)/Paramètres!$C$10,Paramètres!$C$42)-Paramètres!$C$41)*0.3+MAX(0,MIN((M54+Paramètres!$C$8)/Paramètres!$C$10,Paramètres!$C$43)-Paramètres!$C$42)*0.41+MAX(0,(M54+Paramètres!$C$8)/Paramètres!$C$10-Paramètres!$C$43)*0.45)*Paramètres!$C$10-(Paramètres!$C$9-Paramètres!$C$10)*2*Paramètres!$C$44))),MAX((MAX(0,MIN((M54+Paramètres!$C$8)/Paramètres!$C$9,Paramètres!$C$41)-Paramètres!$C$40)*0.11+MAX(0,MIN((M54+Paramètres!$C$8)/Paramètres!$C$9,Paramètres!$C$42)-Paramètres!$C$41)*0.3+MAX(0,MIN((M54+Paramètres!$C$8)/Paramètres!$C$9,Paramètres!$C$43)-Paramètres!$C$42)*0.41+MAX(0,(M54+Paramètres!$C$8)/Paramètres!$C$9-Paramètres!$C$43)*0.45)*Paramètres!$C$9,(MAX(0,MIN((M54+Paramètres!$C$8)/Paramètres!$C$10,Paramètres!$C$41)-Paramètres!$C$40)*0.11+MAX(0,MIN((M54+Paramètres!$C$8)/Paramètres!$C$10,Paramètres!$C$42)-Paramètres!$C$41)*0.3+MAX(0,MIN((M54+Paramètres!$C$8)/Paramètres!$C$10,Paramètres!$C$43)-Paramètres!$C$42)*0.41+MAX(0,(M54+Paramètres!$C$8)/Paramètres!$C$10-Paramètres!$C$43)*0.45)*Paramètres!$C$10-(Paramètres!$C$9-Paramètres!$C$10)*2*Paramètres!$C$44))</f>
        <v>11901.0862204432</v>
      </c>
      <c r="N55" s="24" t="n">
        <f aca="false">IF(MAX((MAX(0,MIN((N54+Paramètres!$C$8)/Paramètres!$C$9,Paramètres!$C$41)-Paramètres!$C$40)*0.11+MAX(0,MIN((N54+Paramètres!$C$8)/Paramètres!$C$9,Paramètres!$C$42)-Paramètres!$C$41)*0.3+MAX(0,MIN((N54+Paramètres!$C$8)/Paramètres!$C$9,Paramètres!$C$43)-Paramètres!$C$42)*0.41+MAX(0,(N54+Paramètres!$C$8)/Paramètres!$C$9-Paramètres!$C$43)*0.45)*Paramètres!$C$9,(MAX(0,MIN((N54+Paramètres!$C$8)/Paramètres!$C$10,Paramètres!$C$41)-Paramètres!$C$40)*0.11+MAX(0,MIN((N54+Paramètres!$C$8)/Paramètres!$C$10,Paramètres!$C$42)-Paramètres!$C$41)*0.3+MAX(0,MIN((N54+Paramètres!$C$8)/Paramètres!$C$10,Paramètres!$C$43)-Paramètres!$C$42)*0.41+MAX(0,(N54+Paramètres!$C$8)/Paramètres!$C$10-Paramètres!$C$43)*0.45)*Paramètres!$C$10-(Paramètres!$C$9-Paramètres!$C$10)*2*Paramètres!$C$44)&lt;Paramètres!$C$45,MAX(0,MAX((MAX(0,MIN((N54+Paramètres!$C$8)/Paramètres!$C$9,Paramètres!$C$41)-Paramètres!$C$40)*0.11+MAX(0,MIN((N54+Paramètres!$C$8)/Paramètres!$C$9,Paramètres!$C$42)-Paramètres!$C$41)*0.3+MAX(0,MIN((N54+Paramètres!$C$8)/Paramètres!$C$9,Paramètres!$C$43)-Paramètres!$C$42)*0.41+MAX(0,(N54+Paramètres!$C$8)/Paramètres!$C$9-Paramètres!$C$43)*0.45)*Paramètres!$C$9,(MAX(0,MIN((N54+Paramètres!$C$8)/Paramètres!$C$10,Paramètres!$C$41)-Paramètres!$C$40)*0.11+MAX(0,MIN((N54+Paramètres!$C$8)/Paramètres!$C$10,Paramètres!$C$42)-Paramètres!$C$41)*0.3+MAX(0,MIN((N54+Paramètres!$C$8)/Paramètres!$C$10,Paramètres!$C$43)-Paramètres!$C$42)*0.41+MAX(0,(N54+Paramètres!$C$8)/Paramètres!$C$10-Paramètres!$C$43)*0.45)*Paramètres!$C$10-(Paramètres!$C$9-Paramètres!$C$10)*2*Paramètres!$C$44)-MAX(0,Paramètres!$C$46-Paramètres!$C$47*MAX((MAX(0,MIN((N54+Paramètres!$C$8)/Paramètres!$C$9,Paramètres!$C$41)-Paramètres!$C$40)*0.11+MAX(0,MIN((N54+Paramètres!$C$8)/Paramètres!$C$9,Paramètres!$C$42)-Paramètres!$C$41)*0.3+MAX(0,MIN((N54+Paramètres!$C$8)/Paramètres!$C$9,Paramètres!$C$43)-Paramètres!$C$42)*0.41+MAX(0,(N54+Paramètres!$C$8)/Paramètres!$C$9-Paramètres!$C$43)*0.45)*Paramètres!$C$9,(MAX(0,MIN((N54+Paramètres!$C$8)/Paramètres!$C$10,Paramètres!$C$41)-Paramètres!$C$40)*0.11+MAX(0,MIN((N54+Paramètres!$C$8)/Paramètres!$C$10,Paramètres!$C$42)-Paramètres!$C$41)*0.3+MAX(0,MIN((N54+Paramètres!$C$8)/Paramètres!$C$10,Paramètres!$C$43)-Paramètres!$C$42)*0.41+MAX(0,(N54+Paramètres!$C$8)/Paramètres!$C$10-Paramètres!$C$43)*0.45)*Paramètres!$C$10-(Paramètres!$C$9-Paramètres!$C$10)*2*Paramètres!$C$44))),MAX((MAX(0,MIN((N54+Paramètres!$C$8)/Paramètres!$C$9,Paramètres!$C$41)-Paramètres!$C$40)*0.11+MAX(0,MIN((N54+Paramètres!$C$8)/Paramètres!$C$9,Paramètres!$C$42)-Paramètres!$C$41)*0.3+MAX(0,MIN((N54+Paramètres!$C$8)/Paramètres!$C$9,Paramètres!$C$43)-Paramètres!$C$42)*0.41+MAX(0,(N54+Paramètres!$C$8)/Paramètres!$C$9-Paramètres!$C$43)*0.45)*Paramètres!$C$9,(MAX(0,MIN((N54+Paramètres!$C$8)/Paramètres!$C$10,Paramètres!$C$41)-Paramètres!$C$40)*0.11+MAX(0,MIN((N54+Paramètres!$C$8)/Paramètres!$C$10,Paramètres!$C$42)-Paramètres!$C$41)*0.3+MAX(0,MIN((N54+Paramètres!$C$8)/Paramètres!$C$10,Paramètres!$C$43)-Paramètres!$C$42)*0.41+MAX(0,(N54+Paramètres!$C$8)/Paramètres!$C$10-Paramètres!$C$43)*0.45)*Paramètres!$C$10-(Paramètres!$C$9-Paramètres!$C$10)*2*Paramètres!$C$44))</f>
        <v>17725.336506245</v>
      </c>
    </row>
    <row r="56" customFormat="false" ht="15" hidden="false" customHeight="true" outlineLevel="0" collapsed="false">
      <c r="B56" s="11" t="s">
        <v>162</v>
      </c>
      <c r="C56" s="24" t="n">
        <f aca="false">C55-C12</f>
        <v>1653.33444733829</v>
      </c>
      <c r="D56" s="24" t="n">
        <f aca="false">D55-D12</f>
        <v>0</v>
      </c>
      <c r="E56" s="24" t="n">
        <f aca="false">E55-E12</f>
        <v>0</v>
      </c>
      <c r="F56" s="24" t="n">
        <f aca="false">F55-F12</f>
        <v>530.736681738379</v>
      </c>
      <c r="G56" s="24" t="n">
        <f aca="false">G55-G12</f>
        <v>1102.71651720824</v>
      </c>
      <c r="H56" s="24" t="n">
        <f aca="false">H55-H12</f>
        <v>1653.33444733829</v>
      </c>
      <c r="I56" s="24" t="n">
        <f aca="false">I55-I12</f>
        <v>2215.74362269586</v>
      </c>
      <c r="J56" s="24" t="n">
        <f aca="false">J55-J12</f>
        <v>2776.97424628845</v>
      </c>
      <c r="K56" s="24" t="n">
        <f aca="false">K55-K12</f>
        <v>3693.83824793718</v>
      </c>
      <c r="L56" s="24" t="n">
        <f aca="false">L55-L12</f>
        <v>6424.94950267004</v>
      </c>
      <c r="M56" s="24" t="n">
        <f aca="false">M55-M12</f>
        <v>11901.0862204432</v>
      </c>
      <c r="N56" s="24" t="n">
        <f aca="false">N55-N12</f>
        <v>17725.336506245</v>
      </c>
    </row>
    <row r="57" customFormat="false" ht="15" hidden="false" customHeight="true" outlineLevel="0" collapsed="false">
      <c r="B57" s="11" t="s">
        <v>288</v>
      </c>
      <c r="C57" s="24" t="n">
        <f aca="false">Paramètres!$C$13*C37-C51-C56</f>
        <v>26942.7790880923</v>
      </c>
      <c r="D57" s="24" t="n">
        <f aca="false">Paramètres!$C$13*D37-D51-D56</f>
        <v>14290.728908387</v>
      </c>
      <c r="E57" s="24" t="n">
        <f aca="false">Paramètres!$C$13*E37-E51-E56</f>
        <v>18080.2971505623</v>
      </c>
      <c r="F57" s="24" t="n">
        <f aca="false">Paramètres!$C$13*F37-F51-F56</f>
        <v>21254.2895423487</v>
      </c>
      <c r="G57" s="24" t="n">
        <f aca="false">Paramètres!$C$13*G37-G51-G56</f>
        <v>24154.7033244966</v>
      </c>
      <c r="H57" s="24" t="n">
        <f aca="false">Paramètres!$C$13*H37-H51-H56</f>
        <v>26942.7790880923</v>
      </c>
      <c r="I57" s="24" t="n">
        <f aca="false">Paramètres!$C$13*I37-I51-I56</f>
        <v>29792.8626690644</v>
      </c>
      <c r="J57" s="24" t="n">
        <f aca="false">Paramètres!$C$13*J37-J51-J56</f>
        <v>32636.7484803183</v>
      </c>
      <c r="K57" s="24" t="n">
        <f aca="false">Paramètres!$C$13*K37-K51-K56</f>
        <v>38422.8700421827</v>
      </c>
      <c r="L57" s="24" t="n">
        <f aca="false">Paramètres!$C$13*L37-L51-L56</f>
        <v>46425.4322878301</v>
      </c>
      <c r="M57" s="24" t="n">
        <f aca="false">Paramètres!$C$13*M37-M51-M56</f>
        <v>58665.5116293007</v>
      </c>
      <c r="N57" s="24" t="n">
        <f aca="false">Paramètres!$C$13*N37-N51-N56</f>
        <v>71717.8559628383</v>
      </c>
    </row>
    <row r="58" customFormat="false" ht="15" hidden="false" customHeight="true" outlineLevel="0" collapsed="false">
      <c r="B58" s="11" t="s">
        <v>289</v>
      </c>
      <c r="C58" s="24" t="n">
        <f aca="false">Paramètres!$C$14*C37+Paramètres!$C$15</f>
        <v>39920</v>
      </c>
      <c r="D58" s="24" t="n">
        <f aca="false">Paramètres!$C$14*D37+Paramètres!$C$15</f>
        <v>19960</v>
      </c>
      <c r="E58" s="24" t="n">
        <f aca="false">Paramètres!$C$14*E37+Paramètres!$C$15</f>
        <v>24950</v>
      </c>
      <c r="F58" s="24" t="n">
        <f aca="false">Paramètres!$C$14*F37+Paramètres!$C$15</f>
        <v>29940</v>
      </c>
      <c r="G58" s="24" t="n">
        <f aca="false">Paramètres!$C$14*G37+Paramètres!$C$15</f>
        <v>34930</v>
      </c>
      <c r="H58" s="24" t="n">
        <f aca="false">Paramètres!$C$14*H37+Paramètres!$C$15</f>
        <v>39920</v>
      </c>
      <c r="I58" s="24" t="n">
        <f aca="false">Paramètres!$C$14*I37+Paramètres!$C$15</f>
        <v>44910</v>
      </c>
      <c r="J58" s="24" t="n">
        <f aca="false">Paramètres!$C$14*J37+Paramètres!$C$15</f>
        <v>49900</v>
      </c>
      <c r="K58" s="24" t="n">
        <f aca="false">Paramètres!$C$14*K37+Paramètres!$C$15</f>
        <v>59880</v>
      </c>
      <c r="L58" s="24" t="n">
        <f aca="false">Paramètres!$C$14*L37+Paramètres!$C$15</f>
        <v>74850</v>
      </c>
      <c r="M58" s="24" t="n">
        <f aca="false">Paramètres!$C$14*M37+Paramètres!$C$15</f>
        <v>99800</v>
      </c>
      <c r="N58" s="24" t="n">
        <f aca="false">Paramètres!$C$14*N37+Paramètres!$C$15</f>
        <v>124750</v>
      </c>
    </row>
    <row r="59" customFormat="false" ht="15" hidden="false" customHeight="true" outlineLevel="0" collapsed="false">
      <c r="B59" s="11" t="s">
        <v>290</v>
      </c>
      <c r="C59" s="24" t="n">
        <f aca="false">C58-Paramètres!$C$16</f>
        <v>38120</v>
      </c>
      <c r="D59" s="24" t="n">
        <f aca="false">D58-Paramètres!$C$16</f>
        <v>18160</v>
      </c>
      <c r="E59" s="24" t="n">
        <f aca="false">E58-Paramètres!$C$16</f>
        <v>23150</v>
      </c>
      <c r="F59" s="24" t="n">
        <f aca="false">F58-Paramètres!$C$16</f>
        <v>28140</v>
      </c>
      <c r="G59" s="24" t="n">
        <f aca="false">G58-Paramètres!$C$16</f>
        <v>33130</v>
      </c>
      <c r="H59" s="24" t="n">
        <f aca="false">H58-Paramètres!$C$16</f>
        <v>38120</v>
      </c>
      <c r="I59" s="24" t="n">
        <f aca="false">I58-Paramètres!$C$16</f>
        <v>43110</v>
      </c>
      <c r="J59" s="24" t="n">
        <f aca="false">J58-Paramètres!$C$16</f>
        <v>48100</v>
      </c>
      <c r="K59" s="24" t="n">
        <f aca="false">K58-Paramètres!$C$16</f>
        <v>58080</v>
      </c>
      <c r="L59" s="24" t="n">
        <f aca="false">L58-Paramètres!$C$16</f>
        <v>73050</v>
      </c>
      <c r="M59" s="24" t="n">
        <f aca="false">M58-Paramètres!$C$16</f>
        <v>98000</v>
      </c>
      <c r="N59" s="24" t="n">
        <f aca="false">N58-Paramètres!$C$16</f>
        <v>122950</v>
      </c>
    </row>
    <row r="60" customFormat="false" ht="15" hidden="false" customHeight="true" outlineLevel="0" collapsed="false">
      <c r="B60" s="11" t="s">
        <v>165</v>
      </c>
      <c r="C60" s="24" t="n">
        <f aca="false">(MIN(MAX(0,C59),Paramètres!$C$78)*Paramètres!$C$79+MAX(0,C59-Paramètres!$C$78)*Paramètres!$C$80)</f>
        <v>5718</v>
      </c>
      <c r="D60" s="24" t="n">
        <f aca="false">(MIN(MAX(0,D59),Paramètres!$C$78)*Paramètres!$C$79+MAX(0,D59-Paramètres!$C$78)*Paramètres!$C$80)</f>
        <v>2724</v>
      </c>
      <c r="E60" s="24" t="n">
        <f aca="false">(MIN(MAX(0,E59),Paramètres!$C$78)*Paramètres!$C$79+MAX(0,E59-Paramètres!$C$78)*Paramètres!$C$80)</f>
        <v>3472.5</v>
      </c>
      <c r="F60" s="24" t="n">
        <f aca="false">(MIN(MAX(0,F59),Paramètres!$C$78)*Paramètres!$C$79+MAX(0,F59-Paramètres!$C$78)*Paramètres!$C$80)</f>
        <v>4221</v>
      </c>
      <c r="G60" s="24" t="n">
        <f aca="false">(MIN(MAX(0,G59),Paramètres!$C$78)*Paramètres!$C$79+MAX(0,G59-Paramètres!$C$78)*Paramètres!$C$80)</f>
        <v>4969.5</v>
      </c>
      <c r="H60" s="24" t="n">
        <f aca="false">(MIN(MAX(0,H59),Paramètres!$C$78)*Paramètres!$C$79+MAX(0,H59-Paramètres!$C$78)*Paramètres!$C$80)</f>
        <v>5718</v>
      </c>
      <c r="I60" s="24" t="n">
        <f aca="false">(MIN(MAX(0,I59),Paramètres!$C$78)*Paramètres!$C$79+MAX(0,I59-Paramètres!$C$78)*Paramètres!$C$80)</f>
        <v>6527.5</v>
      </c>
      <c r="J60" s="24" t="n">
        <f aca="false">(MIN(MAX(0,J59),Paramètres!$C$78)*Paramètres!$C$79+MAX(0,J59-Paramètres!$C$78)*Paramètres!$C$80)</f>
        <v>7775</v>
      </c>
      <c r="K60" s="24" t="n">
        <f aca="false">(MIN(MAX(0,K59),Paramètres!$C$78)*Paramètres!$C$79+MAX(0,K59-Paramètres!$C$78)*Paramètres!$C$80)</f>
        <v>10270</v>
      </c>
      <c r="L60" s="24" t="n">
        <f aca="false">(MIN(MAX(0,L59),Paramètres!$C$78)*Paramètres!$C$79+MAX(0,L59-Paramètres!$C$78)*Paramètres!$C$80)</f>
        <v>14012.5</v>
      </c>
      <c r="M60" s="24" t="n">
        <f aca="false">(MIN(MAX(0,M59),Paramètres!$C$78)*Paramètres!$C$79+MAX(0,M59-Paramètres!$C$78)*Paramètres!$C$80)</f>
        <v>20250</v>
      </c>
      <c r="N60" s="24" t="n">
        <f aca="false">(MIN(MAX(0,N59),Paramètres!$C$78)*Paramètres!$C$79+MAX(0,N59-Paramètres!$C$78)*Paramètres!$C$80)</f>
        <v>26487.5</v>
      </c>
    </row>
    <row r="61" customFormat="false" ht="15" hidden="false" customHeight="true" outlineLevel="0" collapsed="false">
      <c r="B61" s="11" t="s">
        <v>166</v>
      </c>
      <c r="C61" s="24" t="n">
        <f aca="false">C58-Paramètres!$C$16-C60</f>
        <v>32402</v>
      </c>
      <c r="D61" s="24" t="n">
        <f aca="false">D58-Paramètres!$C$16-D60</f>
        <v>15436</v>
      </c>
      <c r="E61" s="24" t="n">
        <f aca="false">E58-Paramètres!$C$16-E60</f>
        <v>19677.5</v>
      </c>
      <c r="F61" s="24" t="n">
        <f aca="false">F58-Paramètres!$C$16-F60</f>
        <v>23919</v>
      </c>
      <c r="G61" s="24" t="n">
        <f aca="false">G58-Paramètres!$C$16-G60</f>
        <v>28160.5</v>
      </c>
      <c r="H61" s="24" t="n">
        <f aca="false">H58-Paramètres!$C$16-H60</f>
        <v>32402</v>
      </c>
      <c r="I61" s="24" t="n">
        <f aca="false">I58-Paramètres!$C$16-I60</f>
        <v>36582.5</v>
      </c>
      <c r="J61" s="24" t="n">
        <f aca="false">J58-Paramètres!$C$16-J60</f>
        <v>40325</v>
      </c>
      <c r="K61" s="24" t="n">
        <f aca="false">K58-Paramètres!$C$16-K60</f>
        <v>47810</v>
      </c>
      <c r="L61" s="24" t="n">
        <f aca="false">L58-Paramètres!$C$16-L60</f>
        <v>59037.5</v>
      </c>
      <c r="M61" s="24" t="n">
        <f aca="false">M58-Paramètres!$C$16-M60</f>
        <v>77750</v>
      </c>
      <c r="N61" s="24" t="n">
        <f aca="false">N58-Paramètres!$C$16-N60</f>
        <v>96462.5</v>
      </c>
    </row>
    <row r="62" customFormat="false" ht="15" hidden="false" customHeight="true" outlineLevel="0" collapsed="false">
      <c r="B62" s="11" t="s">
        <v>291</v>
      </c>
      <c r="C62" s="24" t="n">
        <f aca="false">MAX(0,Paramètres!$C$7-C57)</f>
        <v>3057.22091190766</v>
      </c>
      <c r="D62" s="24" t="n">
        <f aca="false">MAX(0,Paramètres!$C$7-D57)</f>
        <v>15709.271091613</v>
      </c>
      <c r="E62" s="24" t="n">
        <f aca="false">MAX(0,Paramètres!$C$7-E57)</f>
        <v>11919.7028494377</v>
      </c>
      <c r="F62" s="24" t="n">
        <f aca="false">MAX(0,Paramètres!$C$7-F57)</f>
        <v>8745.71045765127</v>
      </c>
      <c r="G62" s="24" t="n">
        <f aca="false">MAX(0,Paramètres!$C$7-G57)</f>
        <v>5845.29667550345</v>
      </c>
      <c r="H62" s="24" t="n">
        <f aca="false">MAX(0,Paramètres!$C$7-H57)</f>
        <v>3057.22091190766</v>
      </c>
      <c r="I62" s="24" t="n">
        <f aca="false">MAX(0,Paramètres!$C$7-I57)</f>
        <v>207.137330935569</v>
      </c>
      <c r="J62" s="24" t="n">
        <f aca="false">MAX(0,Paramètres!$C$7-J57)</f>
        <v>0</v>
      </c>
      <c r="K62" s="24" t="n">
        <f aca="false">MAX(0,Paramètres!$C$7-K57)</f>
        <v>0</v>
      </c>
      <c r="L62" s="24" t="n">
        <f aca="false">MAX(0,Paramètres!$C$7-L57)</f>
        <v>0</v>
      </c>
      <c r="M62" s="24" t="n">
        <f aca="false">MAX(0,Paramètres!$C$7-M57)</f>
        <v>0</v>
      </c>
      <c r="N62" s="24" t="n">
        <f aca="false">MAX(0,Paramètres!$C$7-N57)</f>
        <v>0</v>
      </c>
    </row>
    <row r="63" customFormat="false" ht="15" hidden="false" customHeight="true" outlineLevel="0" collapsed="false">
      <c r="B63" s="11" t="s">
        <v>292</v>
      </c>
      <c r="C63" s="24" t="n">
        <f aca="false">MIN(C62/(1-Paramètres!$C$81),MAX(0,C61))</f>
        <v>4456.59025059425</v>
      </c>
      <c r="D63" s="24" t="n">
        <f aca="false">MIN(D62/(1-Paramètres!$C$81),MAX(0,D61))</f>
        <v>15436</v>
      </c>
      <c r="E63" s="24" t="n">
        <f aca="false">MIN(E62/(1-Paramètres!$C$81),MAX(0,E61))</f>
        <v>17375.6601303756</v>
      </c>
      <c r="F63" s="24" t="n">
        <f aca="false">MIN(F62/(1-Paramètres!$C$81),MAX(0,F61))</f>
        <v>12748.8490636316</v>
      </c>
      <c r="G63" s="24" t="n">
        <f aca="false">MIN(G62/(1-Paramètres!$C$81),MAX(0,G61))</f>
        <v>8520.84063484468</v>
      </c>
      <c r="H63" s="24" t="n">
        <f aca="false">MIN(H62/(1-Paramètres!$C$81),MAX(0,H61))</f>
        <v>4456.59025059425</v>
      </c>
      <c r="I63" s="24" t="n">
        <f aca="false">MIN(I62/(1-Paramètres!$C$81),MAX(0,I61))</f>
        <v>301.949462005203</v>
      </c>
      <c r="J63" s="24" t="n">
        <f aca="false">MIN(J62/(1-Paramètres!$C$81),MAX(0,J61))</f>
        <v>0</v>
      </c>
      <c r="K63" s="24" t="n">
        <f aca="false">MIN(K62/(1-Paramètres!$C$81),MAX(0,K61))</f>
        <v>0</v>
      </c>
      <c r="L63" s="24" t="n">
        <f aca="false">MIN(L62/(1-Paramètres!$C$81),MAX(0,L61))</f>
        <v>0</v>
      </c>
      <c r="M63" s="24" t="n">
        <f aca="false">MIN(M62/(1-Paramètres!$C$81),MAX(0,M61))</f>
        <v>0</v>
      </c>
      <c r="N63" s="24" t="n">
        <f aca="false">MIN(N62/(1-Paramètres!$C$81),MAX(0,N61))</f>
        <v>0</v>
      </c>
    </row>
    <row r="64" customFormat="false" ht="15" hidden="false" customHeight="true" outlineLevel="0" collapsed="false">
      <c r="B64" s="11" t="s">
        <v>293</v>
      </c>
      <c r="C64" s="24" t="n">
        <f aca="false">C63*Paramètres!$C$81</f>
        <v>1399.3693386866</v>
      </c>
      <c r="D64" s="24" t="n">
        <f aca="false">D63*Paramètres!$C$81</f>
        <v>4846.904</v>
      </c>
      <c r="E64" s="24" t="n">
        <f aca="false">E63*Paramètres!$C$81</f>
        <v>5455.95728093794</v>
      </c>
      <c r="F64" s="24" t="n">
        <f aca="false">F63*Paramètres!$C$81</f>
        <v>4003.13860598032</v>
      </c>
      <c r="G64" s="24" t="n">
        <f aca="false">G63*Paramètres!$C$81</f>
        <v>2675.54395934123</v>
      </c>
      <c r="H64" s="24" t="n">
        <f aca="false">H63*Paramètres!$C$81</f>
        <v>1399.3693386866</v>
      </c>
      <c r="I64" s="24" t="n">
        <f aca="false">I63*Paramètres!$C$81</f>
        <v>94.8121310696339</v>
      </c>
      <c r="J64" s="24" t="n">
        <f aca="false">J63*Paramètres!$C$81</f>
        <v>0</v>
      </c>
      <c r="K64" s="24" t="n">
        <f aca="false">K63*Paramètres!$C$81</f>
        <v>0</v>
      </c>
      <c r="L64" s="24" t="n">
        <f aca="false">L63*Paramètres!$C$81</f>
        <v>0</v>
      </c>
      <c r="M64" s="24" t="n">
        <f aca="false">M63*Paramètres!$C$81</f>
        <v>0</v>
      </c>
      <c r="N64" s="24" t="n">
        <f aca="false">N63*Paramètres!$C$81</f>
        <v>0</v>
      </c>
    </row>
    <row r="65" customFormat="false" ht="15" hidden="false" customHeight="true" outlineLevel="0" collapsed="false">
      <c r="B65" s="20" t="s">
        <v>294</v>
      </c>
      <c r="C65" s="26" t="n">
        <f aca="false">C57+C63-C64-Paramètres!$C$7</f>
        <v>0</v>
      </c>
      <c r="D65" s="26" t="n">
        <f aca="false">D57+D63-D64-Paramètres!$C$7</f>
        <v>-5120.17509161295</v>
      </c>
      <c r="E65" s="26" t="n">
        <f aca="false">E57+E63-E64-Paramètres!$C$7</f>
        <v>0</v>
      </c>
      <c r="F65" s="26" t="n">
        <f aca="false">F57+F63-F64-Paramètres!$C$7</f>
        <v>0</v>
      </c>
      <c r="G65" s="26" t="n">
        <f aca="false">G57+G63-G64-Paramètres!$C$7</f>
        <v>0</v>
      </c>
      <c r="H65" s="26" t="n">
        <f aca="false">H57+H63-H64-Paramètres!$C$7</f>
        <v>0</v>
      </c>
      <c r="I65" s="26" t="n">
        <f aca="false">I57+I63-I64-Paramètres!$C$7</f>
        <v>0</v>
      </c>
      <c r="J65" s="26" t="n">
        <f aca="false">J57+J63-J64-Paramètres!$C$7</f>
        <v>2636.74848031828</v>
      </c>
      <c r="K65" s="26" t="n">
        <f aca="false">K57+K63-K64-Paramètres!$C$7</f>
        <v>8422.87004218267</v>
      </c>
      <c r="L65" s="26" t="n">
        <f aca="false">L57+L63-L64-Paramètres!$C$7</f>
        <v>16425.4322878301</v>
      </c>
      <c r="M65" s="26" t="n">
        <f aca="false">M57+M63-M64-Paramètres!$C$7</f>
        <v>28665.5116293007</v>
      </c>
      <c r="N65" s="26" t="n">
        <f aca="false">N57+N63-N64-Paramètres!$C$7</f>
        <v>41717.8559628383</v>
      </c>
    </row>
    <row r="66" customFormat="false" ht="15" hidden="false" customHeight="true" outlineLevel="0" collapsed="false">
      <c r="B66" s="20" t="s">
        <v>170</v>
      </c>
      <c r="C66" s="26" t="n">
        <f aca="false">C61-C63</f>
        <v>27945.4097494057</v>
      </c>
      <c r="D66" s="26" t="n">
        <f aca="false">D61-D63</f>
        <v>0</v>
      </c>
      <c r="E66" s="26" t="n">
        <f aca="false">E61-E63</f>
        <v>2301.83986962438</v>
      </c>
      <c r="F66" s="26" t="n">
        <f aca="false">F61-F63</f>
        <v>11170.1509363684</v>
      </c>
      <c r="G66" s="26" t="n">
        <f aca="false">G61-G63</f>
        <v>19639.6593651553</v>
      </c>
      <c r="H66" s="26" t="n">
        <f aca="false">H61-H63</f>
        <v>27945.4097494057</v>
      </c>
      <c r="I66" s="26" t="n">
        <f aca="false">I61-I63</f>
        <v>36280.5505379948</v>
      </c>
      <c r="J66" s="26" t="n">
        <f aca="false">J61-J63</f>
        <v>40325</v>
      </c>
      <c r="K66" s="26" t="n">
        <f aca="false">K61-K63</f>
        <v>47810</v>
      </c>
      <c r="L66" s="26" t="n">
        <f aca="false">L61-L63</f>
        <v>59037.5</v>
      </c>
      <c r="M66" s="26" t="n">
        <f aca="false">M61-M63</f>
        <v>77750</v>
      </c>
      <c r="N66" s="26" t="n">
        <f aca="false">N61-N63</f>
        <v>96462.5</v>
      </c>
    </row>
    <row r="68" customFormat="false" ht="15" hidden="false" customHeight="true" outlineLevel="0" collapsed="false">
      <c r="B68" s="9" t="s">
        <v>295</v>
      </c>
      <c r="C68" s="10"/>
      <c r="D68" s="10"/>
      <c r="E68" s="10"/>
      <c r="F68" s="10"/>
      <c r="G68" s="10"/>
      <c r="H68" s="10"/>
      <c r="I68" s="10"/>
      <c r="J68" s="10"/>
      <c r="K68" s="10"/>
      <c r="L68" s="10"/>
      <c r="M68" s="10"/>
      <c r="N68" s="10"/>
    </row>
    <row r="69" customFormat="false" ht="15" hidden="false" customHeight="true" outlineLevel="0" collapsed="false">
      <c r="B69" s="11" t="s">
        <v>296</v>
      </c>
      <c r="C69" s="24" t="n">
        <f aca="false">C27+C32</f>
        <v>30196.2954366664</v>
      </c>
      <c r="D69" s="24" t="n">
        <f aca="false">D27+D32</f>
        <v>12217.3766688213</v>
      </c>
      <c r="E69" s="24" t="n">
        <f aca="false">E27+E32</f>
        <v>16562.0142043467</v>
      </c>
      <c r="F69" s="24" t="n">
        <f aca="false">F27+F32</f>
        <v>20833.5451050667</v>
      </c>
      <c r="G69" s="24" t="n">
        <f aca="false">G27+G32</f>
        <v>25338.443983494</v>
      </c>
      <c r="H69" s="24" t="n">
        <f aca="false">H27+H32</f>
        <v>30196.2954366664</v>
      </c>
      <c r="I69" s="24" t="n">
        <f aca="false">I27+I32</f>
        <v>35449.8303807641</v>
      </c>
      <c r="J69" s="24" t="n">
        <f aca="false">J27+J32</f>
        <v>40504.4846626761</v>
      </c>
      <c r="K69" s="24" t="n">
        <f aca="false">K27+K32</f>
        <v>50044.706580834</v>
      </c>
      <c r="L69" s="24" t="n">
        <f aca="false">L27+L32</f>
        <v>64328.672770379</v>
      </c>
      <c r="M69" s="24" t="n">
        <f aca="false">M27+M32</f>
        <v>88485.6629008</v>
      </c>
      <c r="N69" s="24" t="n">
        <f aca="false">N27+N32</f>
        <v>115829.534636</v>
      </c>
    </row>
    <row r="70" customFormat="false" ht="15" hidden="false" customHeight="true" outlineLevel="0" collapsed="false">
      <c r="B70" s="11" t="s">
        <v>297</v>
      </c>
      <c r="C70" s="24" t="n">
        <f aca="false">C51+C56+C60+Paramètres!$C$16+C64</f>
        <v>22054.5902505943</v>
      </c>
      <c r="D70" s="24" t="n">
        <f aca="false">D51+D56+D60+Paramètres!$C$16+D64</f>
        <v>15120.175091613</v>
      </c>
      <c r="E70" s="24" t="n">
        <f aca="false">E51+E56+E60+Paramètres!$C$16+E64</f>
        <v>17698.1601303756</v>
      </c>
      <c r="F70" s="24" t="n">
        <f aca="false">F51+F56+F60+Paramètres!$C$16+F64</f>
        <v>18829.8490636316</v>
      </c>
      <c r="G70" s="24" t="n">
        <f aca="false">G51+G56+G60+Paramètres!$C$16+G64</f>
        <v>20360.3406348447</v>
      </c>
      <c r="H70" s="24" t="n">
        <f aca="false">H51+H56+H60+Paramètres!$C$16+H64</f>
        <v>22054.5902505943</v>
      </c>
      <c r="I70" s="24" t="n">
        <f aca="false">I51+I56+I60+Paramètres!$C$16+I64</f>
        <v>23719.4494620052</v>
      </c>
      <c r="J70" s="24" t="n">
        <f aca="false">J51+J56+J60+Paramètres!$C$16+J64</f>
        <v>27038.2515196817</v>
      </c>
      <c r="K70" s="24" t="n">
        <f aca="false">K51+K56+K60+Paramètres!$C$16+K64</f>
        <v>33767.1299578173</v>
      </c>
      <c r="L70" s="24" t="n">
        <f aca="false">L51+L56+L60+Paramètres!$C$16+L64</f>
        <v>44537.0677121699</v>
      </c>
      <c r="M70" s="24" t="n">
        <f aca="false">M51+M56+M60+Paramètres!$C$16+M64</f>
        <v>63584.4883706993</v>
      </c>
      <c r="N70" s="24" t="n">
        <f aca="false">N51+N56+N60+Paramètres!$C$16+N64</f>
        <v>81819.6440371617</v>
      </c>
    </row>
    <row r="71" customFormat="false" ht="15" hidden="false" customHeight="true" outlineLevel="0" collapsed="false">
      <c r="B71" s="20" t="s">
        <v>298</v>
      </c>
      <c r="C71" s="26" t="n">
        <f aca="false">C65+C66-C34</f>
        <v>8141.70518607214</v>
      </c>
      <c r="D71" s="26" t="n">
        <f aca="false">D65+D66-D34</f>
        <v>-2902.79842279161</v>
      </c>
      <c r="E71" s="26" t="n">
        <f aca="false">E65+E66-E34</f>
        <v>-1136.14592602896</v>
      </c>
      <c r="F71" s="26" t="n">
        <f aca="false">F65+F66-F34</f>
        <v>2003.69604143508</v>
      </c>
      <c r="G71" s="26" t="n">
        <f aca="false">G65+G66-G34</f>
        <v>4978.10334864929</v>
      </c>
      <c r="H71" s="26" t="n">
        <f aca="false">H65+H66-H34</f>
        <v>8141.70518607214</v>
      </c>
      <c r="I71" s="26" t="n">
        <f aca="false">I65+I66-I34</f>
        <v>11730.3809187588</v>
      </c>
      <c r="J71" s="26" t="n">
        <f aca="false">J65+J66-J34</f>
        <v>13466.2331429944</v>
      </c>
      <c r="K71" s="26" t="n">
        <f aca="false">K65+K66-K34</f>
        <v>16277.5766230166</v>
      </c>
      <c r="L71" s="26" t="n">
        <f aca="false">L65+L66-L34</f>
        <v>19791.6050582091</v>
      </c>
      <c r="M71" s="26" t="n">
        <f aca="false">M65+M66-M34</f>
        <v>24901.1745301007</v>
      </c>
      <c r="N71" s="26" t="n">
        <f aca="false">N65+N66-N34</f>
        <v>34009.8905988383</v>
      </c>
    </row>
    <row r="72" customFormat="false" ht="15" hidden="false" customHeight="true" outlineLevel="0" collapsed="false">
      <c r="B72" s="20" t="s">
        <v>299</v>
      </c>
      <c r="C72" s="26" t="n">
        <f aca="false">C65+C66*(1-Paramètres!$C$81)-C34</f>
        <v>-633.15347524127</v>
      </c>
      <c r="D72" s="26" t="n">
        <f aca="false">D65+D66*(1-Paramètres!$C$81)-D34</f>
        <v>-2902.79842279161</v>
      </c>
      <c r="E72" s="26" t="n">
        <f aca="false">E65+E66*(1-Paramètres!$C$81)-E34</f>
        <v>-1858.92364509101</v>
      </c>
      <c r="F72" s="26" t="n">
        <f aca="false">F65+F66*(1-Paramètres!$C$81)-F34</f>
        <v>-1503.73135258461</v>
      </c>
      <c r="G72" s="26" t="n">
        <f aca="false">G65+G66*(1-Paramètres!$C$81)-G34</f>
        <v>-1188.74969200948</v>
      </c>
      <c r="H72" s="26" t="n">
        <f aca="false">H65+H66*(1-Paramètres!$C$81)-H34</f>
        <v>-633.15347524127</v>
      </c>
      <c r="I72" s="26" t="n">
        <f aca="false">I65+I66*(1-Paramètres!$C$81)-I34</f>
        <v>338.288049828476</v>
      </c>
      <c r="J72" s="26" t="n">
        <f aca="false">J65+J66*(1-Paramètres!$C$81)-J34</f>
        <v>804.183142994385</v>
      </c>
      <c r="K72" s="26" t="n">
        <f aca="false">K65+K66*(1-Paramètres!$C$81)-K34</f>
        <v>1265.23662301662</v>
      </c>
      <c r="L72" s="26" t="n">
        <f aca="false">L65+L66*(1-Paramètres!$C$81)-L34</f>
        <v>1253.83005820913</v>
      </c>
      <c r="M72" s="26" t="n">
        <f aca="false">M65+M66*(1-Paramètres!$C$81)-M34</f>
        <v>487.674530100718</v>
      </c>
      <c r="N72" s="26" t="n">
        <f aca="false">N65+N66*(1-Paramètres!$C$81)-N34</f>
        <v>3720.66559883826</v>
      </c>
    </row>
    <row r="73" customFormat="false" ht="15" hidden="false" customHeight="true" outlineLevel="0" collapsed="false">
      <c r="B73" s="11" t="s">
        <v>300</v>
      </c>
      <c r="C73" s="24" t="n">
        <f aca="false">C28-C52</f>
        <v>5490.03615399851</v>
      </c>
      <c r="D73" s="24" t="n">
        <f aca="false">D28-D52</f>
        <v>2754.63489129065</v>
      </c>
      <c r="E73" s="24" t="n">
        <f aca="false">E28-E52</f>
        <v>3827.33188207717</v>
      </c>
      <c r="F73" s="24" t="n">
        <f aca="false">F28-F52</f>
        <v>4920.1260504278</v>
      </c>
      <c r="G73" s="24" t="n">
        <f aca="false">G28-G52</f>
        <v>5781.53480701923</v>
      </c>
      <c r="H73" s="24" t="n">
        <f aca="false">H28-H52</f>
        <v>5490.03615399851</v>
      </c>
      <c r="I73" s="24" t="n">
        <f aca="false">I28-I52</f>
        <v>5219.87290736563</v>
      </c>
      <c r="J73" s="24" t="n">
        <f aca="false">J28-J52</f>
        <v>4971.04506712061</v>
      </c>
      <c r="K73" s="24" t="n">
        <f aca="false">K28-K52</f>
        <v>4537.3956057941</v>
      </c>
      <c r="L73" s="24" t="n">
        <f aca="false">L28-L52</f>
        <v>4754.26986066002</v>
      </c>
      <c r="M73" s="24" t="n">
        <f aca="false">M28-M52</f>
        <v>6031.58581902706</v>
      </c>
      <c r="N73" s="24" t="n">
        <f aca="false">N28-N52</f>
        <v>7245.36954709447</v>
      </c>
    </row>
    <row r="74" customFormat="false" ht="15" hidden="false" customHeight="true" outlineLevel="0" collapsed="false">
      <c r="B74" s="11" t="s">
        <v>301</v>
      </c>
      <c r="C74" s="31" t="n">
        <f aca="false">IF(C4&gt;0,C69/C4,0)</f>
        <v>0.37745369295833</v>
      </c>
      <c r="D74" s="31" t="n">
        <f aca="false">IF(D4&gt;0,D69/D4,0)</f>
        <v>0.305434416720534</v>
      </c>
      <c r="E74" s="31" t="n">
        <f aca="false">IF(E4&gt;0,E69/E4,0)</f>
        <v>0.331240284086933</v>
      </c>
      <c r="F74" s="31" t="n">
        <f aca="false">IF(F4&gt;0,F69/F4,0)</f>
        <v>0.347225751751111</v>
      </c>
      <c r="G74" s="31" t="n">
        <f aca="false">IF(G4&gt;0,G69/G4,0)</f>
        <v>0.361977771192771</v>
      </c>
      <c r="H74" s="31" t="n">
        <f aca="false">IF(H4&gt;0,H69/H4,0)</f>
        <v>0.37745369295833</v>
      </c>
      <c r="I74" s="31" t="n">
        <f aca="false">IF(I4&gt;0,I69/I4,0)</f>
        <v>0.393887004230712</v>
      </c>
      <c r="J74" s="31" t="n">
        <f aca="false">IF(J4&gt;0,J69/J4,0)</f>
        <v>0.405044846626761</v>
      </c>
      <c r="K74" s="31" t="n">
        <f aca="false">IF(K4&gt;0,K69/K4,0)</f>
        <v>0.41703922150695</v>
      </c>
      <c r="L74" s="31" t="n">
        <f aca="false">IF(L4&gt;0,L69/L4,0)</f>
        <v>0.428857818469194</v>
      </c>
      <c r="M74" s="31" t="n">
        <f aca="false">IF(M4&gt;0,M69/M4,0)</f>
        <v>0.442428314504</v>
      </c>
      <c r="N74" s="31" t="n">
        <f aca="false">IF(N4&gt;0,N69/N4,0)</f>
        <v>0.463318138544</v>
      </c>
    </row>
    <row r="75" customFormat="false" ht="15" hidden="false" customHeight="true" outlineLevel="0" collapsed="false">
      <c r="B75" s="11" t="s">
        <v>302</v>
      </c>
      <c r="C75" s="31" t="n">
        <f aca="false">IF(C4&gt;0,C70/C4,0)</f>
        <v>0.275682378132428</v>
      </c>
      <c r="D75" s="31" t="n">
        <f aca="false">IF(D4&gt;0,D70/D4,0)</f>
        <v>0.378004377290324</v>
      </c>
      <c r="E75" s="31" t="n">
        <f aca="false">IF(E4&gt;0,E70/E4,0)</f>
        <v>0.353963202607512</v>
      </c>
      <c r="F75" s="31" t="n">
        <f aca="false">IF(F4&gt;0,F70/F4,0)</f>
        <v>0.313830817727193</v>
      </c>
      <c r="G75" s="31" t="n">
        <f aca="false">IF(G4&gt;0,G70/G4,0)</f>
        <v>0.29086200906921</v>
      </c>
      <c r="H75" s="31" t="n">
        <f aca="false">IF(H4&gt;0,H70/H4,0)</f>
        <v>0.275682378132428</v>
      </c>
      <c r="I75" s="31" t="n">
        <f aca="false">IF(I4&gt;0,I70/I4,0)</f>
        <v>0.263549438466724</v>
      </c>
      <c r="J75" s="31" t="n">
        <f aca="false">IF(J4&gt;0,J70/J4,0)</f>
        <v>0.270382515196817</v>
      </c>
      <c r="K75" s="31" t="n">
        <f aca="false">IF(K4&gt;0,K70/K4,0)</f>
        <v>0.281392749648478</v>
      </c>
      <c r="L75" s="31" t="n">
        <f aca="false">IF(L4&gt;0,L70/L4,0)</f>
        <v>0.296913784747799</v>
      </c>
      <c r="M75" s="31" t="n">
        <f aca="false">IF(M4&gt;0,M70/M4,0)</f>
        <v>0.317922441853496</v>
      </c>
      <c r="N75" s="31" t="n">
        <f aca="false">IF(N4&gt;0,N70/N4,0)</f>
        <v>0.327278576148647</v>
      </c>
    </row>
    <row r="77" customFormat="false" ht="15" hidden="false" customHeight="true" outlineLevel="0" collapsed="false">
      <c r="B77" s="9" t="s">
        <v>303</v>
      </c>
      <c r="C77" s="10"/>
      <c r="D77" s="10"/>
      <c r="E77" s="10"/>
      <c r="F77" s="10"/>
      <c r="G77" s="10"/>
      <c r="H77" s="10"/>
      <c r="I77" s="10"/>
      <c r="J77" s="10"/>
      <c r="K77" s="10"/>
      <c r="L77" s="10"/>
      <c r="M77" s="10"/>
      <c r="N77" s="10"/>
    </row>
    <row r="78" customFormat="false" ht="15" hidden="false" customHeight="true" outlineLevel="0" collapsed="false">
      <c r="B78" s="11" t="s">
        <v>304</v>
      </c>
      <c r="C78" s="32" t="n">
        <f aca="false">Paramètres!$C$85-Paramètres!$C$86*Paramètres!$C$81</f>
        <v>0.06372</v>
      </c>
      <c r="D78" s="32" t="n">
        <f aca="false">Paramètres!$C$85-Paramètres!$C$86*Paramètres!$C$81</f>
        <v>0.06372</v>
      </c>
      <c r="E78" s="32" t="n">
        <f aca="false">Paramètres!$C$85-Paramètres!$C$86*Paramètres!$C$81</f>
        <v>0.06372</v>
      </c>
      <c r="F78" s="32" t="n">
        <f aca="false">Paramètres!$C$85-Paramètres!$C$86*Paramètres!$C$81</f>
        <v>0.06372</v>
      </c>
      <c r="G78" s="32" t="n">
        <f aca="false">Paramètres!$C$85-Paramètres!$C$86*Paramètres!$C$81</f>
        <v>0.06372</v>
      </c>
      <c r="H78" s="32" t="n">
        <f aca="false">Paramètres!$C$85-Paramètres!$C$86*Paramètres!$C$81</f>
        <v>0.06372</v>
      </c>
      <c r="I78" s="32" t="n">
        <f aca="false">Paramètres!$C$85-Paramètres!$C$86*Paramètres!$C$81</f>
        <v>0.06372</v>
      </c>
      <c r="J78" s="32" t="n">
        <f aca="false">Paramètres!$C$85-Paramètres!$C$86*Paramètres!$C$81</f>
        <v>0.06372</v>
      </c>
      <c r="K78" s="32" t="n">
        <f aca="false">Paramètres!$C$85-Paramètres!$C$86*Paramètres!$C$81</f>
        <v>0.06372</v>
      </c>
      <c r="L78" s="32" t="n">
        <f aca="false">Paramètres!$C$85-Paramètres!$C$86*Paramètres!$C$81</f>
        <v>0.06372</v>
      </c>
      <c r="M78" s="32" t="n">
        <f aca="false">Paramètres!$C$85-Paramètres!$C$86*Paramètres!$C$81</f>
        <v>0.06372</v>
      </c>
      <c r="N78" s="32" t="n">
        <f aca="false">Paramètres!$C$85-Paramètres!$C$86*Paramètres!$C$81</f>
        <v>0.06372</v>
      </c>
    </row>
    <row r="79" customFormat="false" ht="15" hidden="false" customHeight="true" outlineLevel="0" collapsed="false">
      <c r="B79" s="11" t="s">
        <v>305</v>
      </c>
      <c r="C79" s="31" t="n">
        <f aca="false">IF(C59&gt;=Paramètres!$C$78,Paramètres!$C$80,Paramètres!$C$79)</f>
        <v>0.15</v>
      </c>
      <c r="D79" s="31" t="n">
        <f aca="false">IF(D59&gt;=Paramètres!$C$78,Paramètres!$C$80,Paramètres!$C$79)</f>
        <v>0.15</v>
      </c>
      <c r="E79" s="31" t="n">
        <f aca="false">IF(E59&gt;=Paramètres!$C$78,Paramètres!$C$80,Paramètres!$C$79)</f>
        <v>0.15</v>
      </c>
      <c r="F79" s="31" t="n">
        <f aca="false">IF(F59&gt;=Paramètres!$C$78,Paramètres!$C$80,Paramètres!$C$79)</f>
        <v>0.15</v>
      </c>
      <c r="G79" s="31" t="n">
        <f aca="false">IF(G59&gt;=Paramètres!$C$78,Paramètres!$C$80,Paramètres!$C$79)</f>
        <v>0.15</v>
      </c>
      <c r="H79" s="31" t="n">
        <f aca="false">IF(H59&gt;=Paramètres!$C$78,Paramètres!$C$80,Paramètres!$C$79)</f>
        <v>0.15</v>
      </c>
      <c r="I79" s="31" t="n">
        <f aca="false">IF(I59&gt;=Paramètres!$C$78,Paramètres!$C$80,Paramètres!$C$79)</f>
        <v>0.25</v>
      </c>
      <c r="J79" s="31" t="n">
        <f aca="false">IF(J59&gt;=Paramètres!$C$78,Paramètres!$C$80,Paramètres!$C$79)</f>
        <v>0.25</v>
      </c>
      <c r="K79" s="31" t="n">
        <f aca="false">IF(K59&gt;=Paramètres!$C$78,Paramètres!$C$80,Paramètres!$C$79)</f>
        <v>0.25</v>
      </c>
      <c r="L79" s="31" t="n">
        <f aca="false">IF(L59&gt;=Paramètres!$C$78,Paramètres!$C$80,Paramètres!$C$79)</f>
        <v>0.25</v>
      </c>
      <c r="M79" s="31" t="n">
        <f aca="false">IF(M59&gt;=Paramètres!$C$78,Paramètres!$C$80,Paramètres!$C$79)</f>
        <v>0.25</v>
      </c>
      <c r="N79" s="31" t="n">
        <f aca="false">IF(N59&gt;=Paramètres!$C$78,Paramètres!$C$80,Paramètres!$C$79)</f>
        <v>0.25</v>
      </c>
    </row>
    <row r="80" customFormat="false" ht="15" hidden="false" customHeight="true" outlineLevel="0" collapsed="false">
      <c r="B80" s="11" t="s">
        <v>306</v>
      </c>
      <c r="C80" s="32" t="n">
        <f aca="false">Paramètres!$C$85-Paramètres!$C$86*C79</f>
        <v>0.067</v>
      </c>
      <c r="D80" s="32" t="n">
        <f aca="false">Paramètres!$C$85-Paramètres!$C$86*D79</f>
        <v>0.067</v>
      </c>
      <c r="E80" s="32" t="n">
        <f aca="false">Paramètres!$C$85-Paramètres!$C$86*E79</f>
        <v>0.067</v>
      </c>
      <c r="F80" s="32" t="n">
        <f aca="false">Paramètres!$C$85-Paramètres!$C$86*F79</f>
        <v>0.067</v>
      </c>
      <c r="G80" s="32" t="n">
        <f aca="false">Paramètres!$C$85-Paramètres!$C$86*G79</f>
        <v>0.067</v>
      </c>
      <c r="H80" s="32" t="n">
        <f aca="false">Paramètres!$C$85-Paramètres!$C$86*H79</f>
        <v>0.067</v>
      </c>
      <c r="I80" s="32" t="n">
        <f aca="false">Paramètres!$C$85-Paramètres!$C$86*I79</f>
        <v>0.065</v>
      </c>
      <c r="J80" s="32" t="n">
        <f aca="false">Paramètres!$C$85-Paramètres!$C$86*J79</f>
        <v>0.065</v>
      </c>
      <c r="K80" s="32" t="n">
        <f aca="false">Paramètres!$C$85-Paramètres!$C$86*K79</f>
        <v>0.065</v>
      </c>
      <c r="L80" s="32" t="n">
        <f aca="false">Paramètres!$C$85-Paramètres!$C$86*L79</f>
        <v>0.065</v>
      </c>
      <c r="M80" s="32" t="n">
        <f aca="false">Paramètres!$C$85-Paramètres!$C$86*M79</f>
        <v>0.065</v>
      </c>
      <c r="N80" s="32" t="n">
        <f aca="false">Paramètres!$C$85-Paramètres!$C$86*N79</f>
        <v>0.065</v>
      </c>
    </row>
    <row r="81" customFormat="false" ht="15" hidden="false" customHeight="true" outlineLevel="0" collapsed="false">
      <c r="B81" s="20" t="s">
        <v>222</v>
      </c>
      <c r="C81" s="26" t="n">
        <f aca="false">(C34)*((1+C78)^Paramètres!$C$87-1)/C78-Paramètres!$C$81*((C34)*((1+C78)^Paramètres!$C$87-1)/C78-((C34)*Paramètres!$C$87+Paramètres!$C$86*(1-Paramètres!$C$81)*(C34)/C78*(((1+C78)^Paramètres!$C$87-1)/C78-Paramètres!$C$87)))</f>
        <v>669054.416112179</v>
      </c>
      <c r="D81" s="26" t="n">
        <f aca="false">(D34)*((1+D78)^Paramètres!$C$87-1)/D78-Paramètres!$C$81*((D34)*((1+D78)^Paramètres!$C$87-1)/D78-((D34)*Paramètres!$C$87+Paramètres!$C$86*(1-Paramètres!$C$81)*(D34)/D78*(((1+D78)^Paramètres!$C$87-1)/D78-Paramètres!$C$87)))</f>
        <v>-74912.5320323049</v>
      </c>
      <c r="E81" s="26" t="n">
        <f aca="false">(E34)*((1+E78)^Paramètres!$C$87-1)/E78-Paramètres!$C$81*((E34)*((1+E78)^Paramètres!$C$87-1)/E78-((E34)*Paramètres!$C$87+Paramètres!$C$86*(1-Paramètres!$C$81)*(E34)/E78*(((1+E78)^Paramètres!$C$87-1)/E78-Paramètres!$C$87)))</f>
        <v>116149.964354225</v>
      </c>
      <c r="F81" s="26" t="n">
        <f aca="false">(F34)*((1+F78)^Paramètres!$C$87-1)/F78-Paramètres!$C$81*((F34)*((1+F78)^Paramètres!$C$87-1)/F78-((F34)*Paramètres!$C$87+Paramètres!$C$86*(1-Paramètres!$C$81)*(F34)/F78*(((1+F78)^Paramètres!$C$87-1)/F78-Paramètres!$C$87)))</f>
        <v>309682.317666119</v>
      </c>
      <c r="G81" s="26" t="n">
        <f aca="false">(G34)*((1+G78)^Paramètres!$C$87-1)/G78-Paramètres!$C$81*((G34)*((1+G78)^Paramètres!$C$87-1)/G78-((G34)*Paramètres!$C$87+Paramètres!$C$86*(1-Paramètres!$C$81)*(G34)/G78*(((1+G78)^Paramètres!$C$87-1)/G78-Paramètres!$C$87)))</f>
        <v>495330.495794278</v>
      </c>
      <c r="H81" s="26" t="n">
        <f aca="false">(H34)*((1+H78)^Paramètres!$C$87-1)/H78-Paramètres!$C$81*((H34)*((1+H78)^Paramètres!$C$87-1)/H78-((H34)*Paramètres!$C$87+Paramètres!$C$86*(1-Paramètres!$C$81)*(H34)/H78*(((1+H78)^Paramètres!$C$87-1)/H78-Paramètres!$C$87)))</f>
        <v>669054.416112179</v>
      </c>
      <c r="I81" s="26" t="n">
        <f aca="false">(I34)*((1+I78)^Paramètres!$C$87-1)/I78-Paramètres!$C$81*((I34)*((1+I78)^Paramètres!$C$87-1)/I78-((I34)*Paramètres!$C$87+Paramètres!$C$86*(1-Paramètres!$C$81)*(I34)/I78*(((1+I78)^Paramètres!$C$87-1)/I78-Paramètres!$C$87)))</f>
        <v>829410.444269319</v>
      </c>
      <c r="J81" s="26" t="n">
        <f aca="false">(J34)*((1+J78)^Paramètres!$C$87-1)/J78-Paramètres!$C$81*((J34)*((1+J78)^Paramètres!$C$87-1)/J78-((J34)*Paramètres!$C$87+Paramètres!$C$86*(1-Paramètres!$C$81)*(J34)/J78*(((1+J78)^Paramètres!$C$87-1)/J78-Paramètres!$C$87)))</f>
        <v>996485.51758738</v>
      </c>
      <c r="K81" s="26" t="n">
        <f aca="false">(K34)*((1+K78)^Paramètres!$C$87-1)/K78-Paramètres!$C$81*((K34)*((1+K78)^Paramètres!$C$87-1)/K78-((K34)*Paramètres!$C$87+Paramètres!$C$86*(1-Paramètres!$C$81)*(K34)/K78*(((1+K78)^Paramètres!$C$87-1)/K78-Paramètres!$C$87)))</f>
        <v>1349861.861636</v>
      </c>
      <c r="L81" s="26" t="n">
        <f aca="false">(L34)*((1+L78)^Paramètres!$C$87-1)/L78-Paramètres!$C$81*((L34)*((1+L78)^Paramètres!$C$87-1)/L78-((L34)*Paramètres!$C$87+Paramètres!$C$86*(1-Paramètres!$C$81)*(L34)/L78*(((1+L78)^Paramètres!$C$87-1)/L78-Paramètres!$C$87)))</f>
        <v>1880817.15795573</v>
      </c>
      <c r="M81" s="26" t="n">
        <f aca="false">(M34)*((1+M78)^Paramètres!$C$87-1)/M78-Paramètres!$C$81*((M34)*((1+M78)^Paramètres!$C$87-1)/M78-((M34)*Paramètres!$C$87+Paramètres!$C$86*(1-Paramètres!$C$81)*(M34)/M78*(((1+M78)^Paramètres!$C$87-1)/M78-Paramètres!$C$87)))</f>
        <v>2753905.31293081</v>
      </c>
      <c r="N81" s="26" t="n">
        <f aca="false">(N34)*((1+N78)^Paramètres!$C$87-1)/N78-Paramètres!$C$81*((N34)*((1+N78)^Paramètres!$C$87-1)/N78-((N34)*Paramètres!$C$87+Paramètres!$C$86*(1-Paramètres!$C$81)*(N34)/N78*(((1+N78)^Paramètres!$C$87-1)/N78-Paramètres!$C$87)))</f>
        <v>3519326.8843894</v>
      </c>
    </row>
    <row r="82" customFormat="false" ht="15" hidden="false" customHeight="true" outlineLevel="0" collapsed="false">
      <c r="B82" s="11" t="s">
        <v>307</v>
      </c>
      <c r="C82" s="24" t="n">
        <f aca="false">(C65)*((1+C78)^Paramètres!$C$87-1)/C78-Paramètres!$C$81*((C65)*((1+C78)^Paramètres!$C$87-1)/C78-((C65)*Paramètres!$C$87+Paramètres!$C$86*(1-Paramètres!$C$81)*(C65)/C78*(((1+C78)^Paramètres!$C$87-1)/C78-Paramètres!$C$87)))-Paramètres!$C$17*(1+C78)^Paramètres!$C$87</f>
        <v>0</v>
      </c>
      <c r="D82" s="24" t="n">
        <f aca="false">(D65)*((1+D78)^Paramètres!$C$87-1)/D78-Paramètres!$C$81*((D65)*((1+D78)^Paramètres!$C$87-1)/D78-((D65)*Paramètres!$C$87+Paramètres!$C$86*(1-Paramètres!$C$81)*(D65)/D78*(((1+D78)^Paramètres!$C$87-1)/D78-Paramètres!$C$87)))-Paramètres!$C$17*(1+D78)^Paramètres!$C$87</f>
        <v>-172981.562381709</v>
      </c>
      <c r="E82" s="24" t="n">
        <f aca="false">(E65)*((1+E78)^Paramètres!$C$87-1)/E78-Paramètres!$C$81*((E65)*((1+E78)^Paramètres!$C$87-1)/E78-((E65)*Paramètres!$C$87+Paramètres!$C$86*(1-Paramètres!$C$81)*(E65)/E78*(((1+E78)^Paramètres!$C$87-1)/E78-Paramètres!$C$87)))-Paramètres!$C$17*(1+E78)^Paramètres!$C$87</f>
        <v>0</v>
      </c>
      <c r="F82" s="24" t="n">
        <f aca="false">(F65)*((1+F78)^Paramètres!$C$87-1)/F78-Paramètres!$C$81*((F65)*((1+F78)^Paramètres!$C$87-1)/F78-((F65)*Paramètres!$C$87+Paramètres!$C$86*(1-Paramètres!$C$81)*(F65)/F78*(((1+F78)^Paramètres!$C$87-1)/F78-Paramètres!$C$87)))-Paramètres!$C$17*(1+F78)^Paramètres!$C$87</f>
        <v>0</v>
      </c>
      <c r="G82" s="24" t="n">
        <f aca="false">(G65)*((1+G78)^Paramètres!$C$87-1)/G78-Paramètres!$C$81*((G65)*((1+G78)^Paramètres!$C$87-1)/G78-((G65)*Paramètres!$C$87+Paramètres!$C$86*(1-Paramètres!$C$81)*(G65)/G78*(((1+G78)^Paramètres!$C$87-1)/G78-Paramètres!$C$87)))-Paramètres!$C$17*(1+G78)^Paramètres!$C$87</f>
        <v>0</v>
      </c>
      <c r="H82" s="24" t="n">
        <f aca="false">(H65)*((1+H78)^Paramètres!$C$87-1)/H78-Paramètres!$C$81*((H65)*((1+H78)^Paramètres!$C$87-1)/H78-((H65)*Paramètres!$C$87+Paramètres!$C$86*(1-Paramètres!$C$81)*(H65)/H78*(((1+H78)^Paramètres!$C$87-1)/H78-Paramètres!$C$87)))-Paramètres!$C$17*(1+H78)^Paramètres!$C$87</f>
        <v>0</v>
      </c>
      <c r="I82" s="24" t="n">
        <f aca="false">(I65)*((1+I78)^Paramètres!$C$87-1)/I78-Paramètres!$C$81*((I65)*((1+I78)^Paramètres!$C$87-1)/I78-((I65)*Paramètres!$C$87+Paramètres!$C$86*(1-Paramètres!$C$81)*(I65)/I78*(((1+I78)^Paramètres!$C$87-1)/I78-Paramètres!$C$87)))-Paramètres!$C$17*(1+I78)^Paramètres!$C$87</f>
        <v>0</v>
      </c>
      <c r="J82" s="24" t="n">
        <f aca="false">(J65)*((1+J78)^Paramètres!$C$87-1)/J78-Paramètres!$C$81*((J65)*((1+J78)^Paramètres!$C$87-1)/J78-((J65)*Paramètres!$C$87+Paramètres!$C$86*(1-Paramètres!$C$81)*(J65)/J78*(((1+J78)^Paramètres!$C$87-1)/J78-Paramètres!$C$87)))-Paramètres!$C$17*(1+J78)^Paramètres!$C$87</f>
        <v>89080.7176653348</v>
      </c>
      <c r="K82" s="24" t="n">
        <f aca="false">(K65)*((1+K78)^Paramètres!$C$87-1)/K78-Paramètres!$C$81*((K65)*((1+K78)^Paramètres!$C$87-1)/K78-((K65)*Paramètres!$C$87+Paramètres!$C$86*(1-Paramètres!$C$81)*(K65)/K78*(((1+K78)^Paramètres!$C$87-1)/K78-Paramètres!$C$87)))-Paramètres!$C$17*(1+K78)^Paramètres!$C$87</f>
        <v>284560.819418358</v>
      </c>
      <c r="L82" s="24" t="n">
        <f aca="false">(L65)*((1+L78)^Paramètres!$C$87-1)/L78-Paramètres!$C$81*((L65)*((1+L78)^Paramètres!$C$87-1)/L78-((L65)*Paramètres!$C$87+Paramètres!$C$86*(1-Paramètres!$C$81)*(L65)/L78*(((1+L78)^Paramètres!$C$87-1)/L78-Paramètres!$C$87)))-Paramètres!$C$17*(1+L78)^Paramètres!$C$87</f>
        <v>554921.831598684</v>
      </c>
      <c r="M82" s="24" t="n">
        <f aca="false">(M65)*((1+M78)^Paramètres!$C$87-1)/M78-Paramètres!$C$81*((M65)*((1+M78)^Paramètres!$C$87-1)/M78-((M65)*Paramètres!$C$87+Paramètres!$C$86*(1-Paramètres!$C$81)*(M65)/M78*(((1+M78)^Paramètres!$C$87-1)/M78-Paramètres!$C$87)))-Paramètres!$C$17*(1+M78)^Paramètres!$C$87</f>
        <v>968444.41828364</v>
      </c>
      <c r="N82" s="24" t="n">
        <f aca="false">(N65)*((1+N78)^Paramètres!$C$87-1)/N78-Paramètres!$C$81*((N65)*((1+N78)^Paramètres!$C$87-1)/N78-((N65)*Paramètres!$C$87+Paramètres!$C$86*(1-Paramètres!$C$81)*(N65)/N78*(((1+N78)^Paramètres!$C$87-1)/N78-Paramètres!$C$87)))-Paramètres!$C$17*(1+N78)^Paramètres!$C$87</f>
        <v>1409408.81406334</v>
      </c>
    </row>
    <row r="83" customFormat="false" ht="15" hidden="false" customHeight="true" outlineLevel="0" collapsed="false">
      <c r="B83" s="11" t="s">
        <v>308</v>
      </c>
      <c r="C83" s="24" t="n">
        <f aca="false">INDEX(C92:C131,Paramètres!$C$87)-Paramètres!$C$89*MAX(0,INDEX(C92:C131,Paramètres!$C$87)-INDEX(C135:C174,Paramètres!$C$87))</f>
        <v>1035577.8326834</v>
      </c>
      <c r="D83" s="24" t="n">
        <f aca="false">INDEX(D92:D131,Paramètres!$C$87)-Paramètres!$C$89*MAX(0,INDEX(D92:D131,Paramètres!$C$87)-INDEX(D135:D174,Paramètres!$C$87))</f>
        <v>0</v>
      </c>
      <c r="E83" s="24" t="n">
        <f aca="false">INDEX(E92:E131,Paramètres!$C$87)-Paramètres!$C$89*MAX(0,INDEX(E92:E131,Paramètres!$C$87)-INDEX(E135:E174,Paramètres!$C$87))</f>
        <v>86260.4859522522</v>
      </c>
      <c r="F83" s="24" t="n">
        <f aca="false">INDEX(F92:F131,Paramètres!$C$87)-Paramètres!$C$89*MAX(0,INDEX(F92:F131,Paramètres!$C$87)-INDEX(F135:F174,Paramètres!$C$87))</f>
        <v>418596.732399277</v>
      </c>
      <c r="G83" s="24" t="n">
        <f aca="false">INDEX(G92:G131,Paramètres!$C$87)-Paramètres!$C$89*MAX(0,INDEX(G92:G131,Paramètres!$C$87)-INDEX(G135:G174,Paramètres!$C$87))</f>
        <v>734658.637231882</v>
      </c>
      <c r="H83" s="24" t="n">
        <f aca="false">INDEX(H92:H131,Paramètres!$C$87)-Paramètres!$C$89*MAX(0,INDEX(H92:H131,Paramètres!$C$87)-INDEX(H135:H174,Paramètres!$C$87))</f>
        <v>1035577.8326834</v>
      </c>
      <c r="I83" s="24" t="n">
        <f aca="false">INDEX(I92:I131,Paramètres!$C$87)-Paramètres!$C$89*MAX(0,INDEX(I92:I131,Paramètres!$C$87)-INDEX(I135:I174,Paramètres!$C$87))</f>
        <v>1329796.73919371</v>
      </c>
      <c r="J83" s="24" t="n">
        <f aca="false">INDEX(J92:J131,Paramètres!$C$87)-Paramètres!$C$89*MAX(0,INDEX(J92:J131,Paramètres!$C$87)-INDEX(J135:J174,Paramètres!$C$87))</f>
        <v>1478038.58300961</v>
      </c>
      <c r="K83" s="24" t="n">
        <f aca="false">INDEX(K92:K131,Paramètres!$C$87)-Paramètres!$C$89*MAX(0,INDEX(K92:K131,Paramètres!$C$87)-INDEX(K135:K174,Paramètres!$C$87))</f>
        <v>1752387.46816341</v>
      </c>
      <c r="L83" s="24" t="n">
        <f aca="false">INDEX(L92:L131,Paramètres!$C$87)-Paramètres!$C$89*MAX(0,INDEX(L92:L131,Paramètres!$C$87)-INDEX(L135:L174,Paramètres!$C$87))</f>
        <v>2163910.79589411</v>
      </c>
      <c r="M83" s="24" t="n">
        <f aca="false">INDEX(M92:M131,Paramètres!$C$87)-Paramètres!$C$89*MAX(0,INDEX(M92:M131,Paramètres!$C$87)-INDEX(M135:M174,Paramètres!$C$87))</f>
        <v>2849783.00877861</v>
      </c>
      <c r="N83" s="24" t="n">
        <f aca="false">INDEX(N92:N131,Paramètres!$C$87)-Paramètres!$C$89*MAX(0,INDEX(N92:N131,Paramètres!$C$87)-INDEX(N135:N174,Paramètres!$C$87))</f>
        <v>3535655.22166311</v>
      </c>
    </row>
    <row r="84" customFormat="false" ht="15" hidden="false" customHeight="true" outlineLevel="0" collapsed="false">
      <c r="B84" s="20" t="s">
        <v>309</v>
      </c>
      <c r="C84" s="26" t="n">
        <f aca="false">C82+C83*(1-Paramètres!$C$81)</f>
        <v>710406.39322081</v>
      </c>
      <c r="D84" s="26" t="n">
        <f aca="false">D82+D83*(1-Paramètres!$C$81)</f>
        <v>-172981.562381709</v>
      </c>
      <c r="E84" s="26" t="n">
        <f aca="false">E82+E83*(1-Paramètres!$C$81)</f>
        <v>59174.693363245</v>
      </c>
      <c r="F84" s="26" t="n">
        <f aca="false">F82+F83*(1-Paramètres!$C$81)</f>
        <v>287157.358425904</v>
      </c>
      <c r="G84" s="26" t="n">
        <f aca="false">G82+G83*(1-Paramètres!$C$81)</f>
        <v>503975.825141071</v>
      </c>
      <c r="H84" s="26" t="n">
        <f aca="false">H82+H83*(1-Paramètres!$C$81)</f>
        <v>710406.39322081</v>
      </c>
      <c r="I84" s="26" t="n">
        <f aca="false">I82+I83*(1-Paramètres!$C$81)</f>
        <v>912240.563086887</v>
      </c>
      <c r="J84" s="26" t="n">
        <f aca="false">J82+J83*(1-Paramètres!$C$81)</f>
        <v>1103015.18560993</v>
      </c>
      <c r="K84" s="26" t="n">
        <f aca="false">K82+K83*(1-Paramètres!$C$81)</f>
        <v>1486698.62257846</v>
      </c>
      <c r="L84" s="26" t="n">
        <f aca="false">L82+L83*(1-Paramètres!$C$81)</f>
        <v>2039364.63758204</v>
      </c>
      <c r="M84" s="26" t="n">
        <f aca="false">M82+M83*(1-Paramètres!$C$81)</f>
        <v>2923395.56230577</v>
      </c>
      <c r="N84" s="26" t="n">
        <f aca="false">N82+N83*(1-Paramètres!$C$81)</f>
        <v>3834868.29612423</v>
      </c>
    </row>
    <row r="85" customFormat="false" ht="15" hidden="false" customHeight="true" outlineLevel="0" collapsed="false">
      <c r="B85" s="20" t="s">
        <v>228</v>
      </c>
      <c r="C85" s="26" t="n">
        <f aca="false">C82+C83</f>
        <v>1035577.8326834</v>
      </c>
      <c r="D85" s="26" t="n">
        <f aca="false">D82+D83</f>
        <v>-172981.562381709</v>
      </c>
      <c r="E85" s="26" t="n">
        <f aca="false">E82+E83</f>
        <v>86260.4859522522</v>
      </c>
      <c r="F85" s="26" t="n">
        <f aca="false">F82+F83</f>
        <v>418596.732399277</v>
      </c>
      <c r="G85" s="26" t="n">
        <f aca="false">G82+G83</f>
        <v>734658.637231882</v>
      </c>
      <c r="H85" s="26" t="n">
        <f aca="false">H82+H83</f>
        <v>1035577.8326834</v>
      </c>
      <c r="I85" s="26" t="n">
        <f aca="false">I82+I83</f>
        <v>1329796.73919371</v>
      </c>
      <c r="J85" s="26" t="n">
        <f aca="false">J82+J83</f>
        <v>1567119.30067495</v>
      </c>
      <c r="K85" s="26" t="n">
        <f aca="false">K82+K83</f>
        <v>2036948.28758177</v>
      </c>
      <c r="L85" s="26" t="n">
        <f aca="false">L82+L83</f>
        <v>2718832.62749279</v>
      </c>
      <c r="M85" s="26" t="n">
        <f aca="false">M82+M83</f>
        <v>3818227.42706225</v>
      </c>
      <c r="N85" s="26" t="n">
        <f aca="false">N82+N83</f>
        <v>4945064.03572645</v>
      </c>
    </row>
    <row r="86" customFormat="false" ht="15" hidden="false" customHeight="true" outlineLevel="0" collapsed="false">
      <c r="B86" s="20" t="s">
        <v>310</v>
      </c>
      <c r="C86" s="26" t="n">
        <f aca="false">C84-C81</f>
        <v>41351.9771086307</v>
      </c>
      <c r="D86" s="26" t="n">
        <f aca="false">D84-D81</f>
        <v>-98069.030349404</v>
      </c>
      <c r="E86" s="26" t="n">
        <f aca="false">E84-E81</f>
        <v>-56975.2709909804</v>
      </c>
      <c r="F86" s="26" t="n">
        <f aca="false">F84-F81</f>
        <v>-22524.9592402148</v>
      </c>
      <c r="G86" s="26" t="n">
        <f aca="false">G84-G81</f>
        <v>8645.32934679301</v>
      </c>
      <c r="H86" s="26" t="n">
        <f aca="false">H84-H81</f>
        <v>41351.9771086307</v>
      </c>
      <c r="I86" s="26" t="n">
        <f aca="false">I84-I81</f>
        <v>82830.1188175679</v>
      </c>
      <c r="J86" s="26" t="n">
        <f aca="false">J84-J81</f>
        <v>106529.668022549</v>
      </c>
      <c r="K86" s="26" t="n">
        <f aca="false">K84-K81</f>
        <v>136836.760942455</v>
      </c>
      <c r="L86" s="26" t="n">
        <f aca="false">L84-L81</f>
        <v>158547.479626311</v>
      </c>
      <c r="M86" s="26" t="n">
        <f aca="false">M84-M81</f>
        <v>169490.249374955</v>
      </c>
      <c r="N86" s="26" t="n">
        <f aca="false">N84-N81</f>
        <v>315541.411734831</v>
      </c>
    </row>
    <row r="87" customFormat="false" ht="15" hidden="false" customHeight="true" outlineLevel="0" collapsed="false">
      <c r="B87" s="20" t="s">
        <v>311</v>
      </c>
      <c r="C87" s="26" t="n">
        <f aca="false">C85-C81</f>
        <v>366523.416571217</v>
      </c>
      <c r="D87" s="26" t="n">
        <f aca="false">D85-D81</f>
        <v>-98069.030349404</v>
      </c>
      <c r="E87" s="26" t="n">
        <f aca="false">E85-E81</f>
        <v>-29889.4784019732</v>
      </c>
      <c r="F87" s="26" t="n">
        <f aca="false">F85-F81</f>
        <v>108914.414733158</v>
      </c>
      <c r="G87" s="26" t="n">
        <f aca="false">G85-G81</f>
        <v>239328.141437604</v>
      </c>
      <c r="H87" s="26" t="n">
        <f aca="false">H85-H81</f>
        <v>366523.416571217</v>
      </c>
      <c r="I87" s="26" t="n">
        <f aca="false">I85-I81</f>
        <v>500386.294924394</v>
      </c>
      <c r="J87" s="26" t="n">
        <f aca="false">J85-J81</f>
        <v>570633.783087567</v>
      </c>
      <c r="K87" s="26" t="n">
        <f aca="false">K85-K81</f>
        <v>687086.425945767</v>
      </c>
      <c r="L87" s="26" t="n">
        <f aca="false">L85-L81</f>
        <v>838015.469537061</v>
      </c>
      <c r="M87" s="26" t="n">
        <f aca="false">M85-M81</f>
        <v>1064322.11413144</v>
      </c>
      <c r="N87" s="26" t="n">
        <f aca="false">N85-N81</f>
        <v>1425737.15133705</v>
      </c>
    </row>
    <row r="89" customFormat="false" ht="15" hidden="false" customHeight="false" outlineLevel="0" collapsed="false">
      <c r="B89" s="9" t="s">
        <v>312</v>
      </c>
    </row>
    <row r="90" customFormat="false" ht="15" hidden="false" customHeight="false" outlineLevel="0" collapsed="false">
      <c r="B90" s="11" t="s">
        <v>313</v>
      </c>
    </row>
    <row r="91" customFormat="false" ht="15" hidden="false" customHeight="false" outlineLevel="0" collapsed="false">
      <c r="B91" s="11" t="s">
        <v>314</v>
      </c>
    </row>
    <row r="92" customFormat="false" ht="15" hidden="false" customHeight="false" outlineLevel="0" collapsed="false">
      <c r="B92" s="11" t="s">
        <v>315</v>
      </c>
      <c r="C92" s="24" t="n">
        <f aca="false">0*(1+Paramètres!$C$85)-((MIN(MAX(0,MAX(0,C$59)+Paramètres!$C$86*0),Paramètres!$C$78)*Paramètres!$C$79+MAX(0,MAX(0,C$59)+Paramètres!$C$86*0-Paramètres!$C$78)*Paramètres!$C$80)-(MIN(MAX(0,MAX(0,C$59)),Paramètres!$C$78)*Paramètres!$C$79+MAX(0,MAX(0,C$59)-Paramètres!$C$78)*Paramètres!$C$80))+C$66</f>
        <v>27945.4097494057</v>
      </c>
      <c r="D92" s="24" t="n">
        <f aca="false">0*(1+Paramètres!$C$85)-((MIN(MAX(0,MAX(0,D$59)+Paramètres!$C$86*0),Paramètres!$C$78)*Paramètres!$C$79+MAX(0,MAX(0,D$59)+Paramètres!$C$86*0-Paramètres!$C$78)*Paramètres!$C$80)-(MIN(MAX(0,MAX(0,D$59)),Paramètres!$C$78)*Paramètres!$C$79+MAX(0,MAX(0,D$59)-Paramètres!$C$78)*Paramètres!$C$80))+D$66</f>
        <v>0</v>
      </c>
      <c r="E92" s="24" t="n">
        <f aca="false">0*(1+Paramètres!$C$85)-((MIN(MAX(0,MAX(0,E$59)+Paramètres!$C$86*0),Paramètres!$C$78)*Paramètres!$C$79+MAX(0,MAX(0,E$59)+Paramètres!$C$86*0-Paramètres!$C$78)*Paramètres!$C$80)-(MIN(MAX(0,MAX(0,E$59)),Paramètres!$C$78)*Paramètres!$C$79+MAX(0,MAX(0,E$59)-Paramètres!$C$78)*Paramètres!$C$80))+E$66</f>
        <v>2301.83986962438</v>
      </c>
      <c r="F92" s="24" t="n">
        <f aca="false">0*(1+Paramètres!$C$85)-((MIN(MAX(0,MAX(0,F$59)+Paramètres!$C$86*0),Paramètres!$C$78)*Paramètres!$C$79+MAX(0,MAX(0,F$59)+Paramètres!$C$86*0-Paramètres!$C$78)*Paramètres!$C$80)-(MIN(MAX(0,MAX(0,F$59)),Paramètres!$C$78)*Paramètres!$C$79+MAX(0,MAX(0,F$59)-Paramètres!$C$78)*Paramètres!$C$80))+F$66</f>
        <v>11170.1509363684</v>
      </c>
      <c r="G92" s="24" t="n">
        <f aca="false">0*(1+Paramètres!$C$85)-((MIN(MAX(0,MAX(0,G$59)+Paramètres!$C$86*0),Paramètres!$C$78)*Paramètres!$C$79+MAX(0,MAX(0,G$59)+Paramètres!$C$86*0-Paramètres!$C$78)*Paramètres!$C$80)-(MIN(MAX(0,MAX(0,G$59)),Paramètres!$C$78)*Paramètres!$C$79+MAX(0,MAX(0,G$59)-Paramètres!$C$78)*Paramètres!$C$80))+G$66</f>
        <v>19639.6593651553</v>
      </c>
      <c r="H92" s="24" t="n">
        <f aca="false">0*(1+Paramètres!$C$85)-((MIN(MAX(0,MAX(0,H$59)+Paramètres!$C$86*0),Paramètres!$C$78)*Paramètres!$C$79+MAX(0,MAX(0,H$59)+Paramètres!$C$86*0-Paramètres!$C$78)*Paramètres!$C$80)-(MIN(MAX(0,MAX(0,H$59)),Paramètres!$C$78)*Paramètres!$C$79+MAX(0,MAX(0,H$59)-Paramètres!$C$78)*Paramètres!$C$80))+H$66</f>
        <v>27945.4097494057</v>
      </c>
      <c r="I92" s="24" t="n">
        <f aca="false">0*(1+Paramètres!$C$85)-((MIN(MAX(0,MAX(0,I$59)+Paramètres!$C$86*0),Paramètres!$C$78)*Paramètres!$C$79+MAX(0,MAX(0,I$59)+Paramètres!$C$86*0-Paramètres!$C$78)*Paramètres!$C$80)-(MIN(MAX(0,MAX(0,I$59)),Paramètres!$C$78)*Paramètres!$C$79+MAX(0,MAX(0,I$59)-Paramètres!$C$78)*Paramètres!$C$80))+I$66</f>
        <v>36280.5505379948</v>
      </c>
      <c r="J92" s="24" t="n">
        <f aca="false">0*(1+Paramètres!$C$85)-((MIN(MAX(0,MAX(0,J$59)+Paramètres!$C$86*0),Paramètres!$C$78)*Paramètres!$C$79+MAX(0,MAX(0,J$59)+Paramètres!$C$86*0-Paramètres!$C$78)*Paramètres!$C$80)-(MIN(MAX(0,MAX(0,J$59)),Paramètres!$C$78)*Paramètres!$C$79+MAX(0,MAX(0,J$59)-Paramètres!$C$78)*Paramètres!$C$80))+J$66</f>
        <v>40325</v>
      </c>
      <c r="K92" s="24" t="n">
        <f aca="false">0*(1+Paramètres!$C$85)-((MIN(MAX(0,MAX(0,K$59)+Paramètres!$C$86*0),Paramètres!$C$78)*Paramètres!$C$79+MAX(0,MAX(0,K$59)+Paramètres!$C$86*0-Paramètres!$C$78)*Paramètres!$C$80)-(MIN(MAX(0,MAX(0,K$59)),Paramètres!$C$78)*Paramètres!$C$79+MAX(0,MAX(0,K$59)-Paramètres!$C$78)*Paramètres!$C$80))+K$66</f>
        <v>47810</v>
      </c>
      <c r="L92" s="24" t="n">
        <f aca="false">0*(1+Paramètres!$C$85)-((MIN(MAX(0,MAX(0,L$59)+Paramètres!$C$86*0),Paramètres!$C$78)*Paramètres!$C$79+MAX(0,MAX(0,L$59)+Paramètres!$C$86*0-Paramètres!$C$78)*Paramètres!$C$80)-(MIN(MAX(0,MAX(0,L$59)),Paramètres!$C$78)*Paramètres!$C$79+MAX(0,MAX(0,L$59)-Paramètres!$C$78)*Paramètres!$C$80))+L$66</f>
        <v>59037.5</v>
      </c>
      <c r="M92" s="24" t="n">
        <f aca="false">0*(1+Paramètres!$C$85)-((MIN(MAX(0,MAX(0,M$59)+Paramètres!$C$86*0),Paramètres!$C$78)*Paramètres!$C$79+MAX(0,MAX(0,M$59)+Paramètres!$C$86*0-Paramètres!$C$78)*Paramètres!$C$80)-(MIN(MAX(0,MAX(0,M$59)),Paramètres!$C$78)*Paramètres!$C$79+MAX(0,MAX(0,M$59)-Paramètres!$C$78)*Paramètres!$C$80))+M$66</f>
        <v>77750</v>
      </c>
      <c r="N92" s="24" t="n">
        <f aca="false">0*(1+Paramètres!$C$85)-((MIN(MAX(0,MAX(0,N$59)+Paramètres!$C$86*0),Paramètres!$C$78)*Paramètres!$C$79+MAX(0,MAX(0,N$59)+Paramètres!$C$86*0-Paramètres!$C$78)*Paramètres!$C$80)-(MIN(MAX(0,MAX(0,N$59)),Paramètres!$C$78)*Paramètres!$C$79+MAX(0,MAX(0,N$59)-Paramètres!$C$78)*Paramètres!$C$80))+N$66</f>
        <v>96462.5</v>
      </c>
    </row>
    <row r="93" customFormat="false" ht="15" hidden="false" customHeight="false" outlineLevel="0" collapsed="false">
      <c r="B93" s="11" t="s">
        <v>316</v>
      </c>
      <c r="C93" s="24" t="n">
        <f aca="false">C92*(1+Paramètres!$C$85)-((MIN(MAX(0,MAX(0,C$59)+Paramètres!$C$86*C92),Paramètres!$C$78)*Paramètres!$C$79+MAX(0,MAX(0,C$59)+Paramètres!$C$86*C92-Paramètres!$C$78)*Paramètres!$C$80)-(MIN(MAX(0,MAX(0,C$59)),Paramètres!$C$78)*Paramètres!$C$79+MAX(0,MAX(0,C$59)-Paramètres!$C$78)*Paramètres!$C$80))+C$66</f>
        <v>57763.1619520217</v>
      </c>
      <c r="D93" s="24" t="n">
        <f aca="false">D92*(1+Paramètres!$C$85)-((MIN(MAX(0,MAX(0,D$59)+Paramètres!$C$86*D92),Paramètres!$C$78)*Paramètres!$C$79+MAX(0,MAX(0,D$59)+Paramètres!$C$86*D92-Paramètres!$C$78)*Paramètres!$C$80)-(MIN(MAX(0,MAX(0,D$59)),Paramètres!$C$78)*Paramètres!$C$79+MAX(0,MAX(0,D$59)-Paramètres!$C$78)*Paramètres!$C$80))+D$66</f>
        <v>0</v>
      </c>
      <c r="E93" s="24" t="n">
        <f aca="false">E92*(1+Paramètres!$C$85)-((MIN(MAX(0,MAX(0,E$59)+Paramètres!$C$86*E92),Paramètres!$C$78)*Paramètres!$C$79+MAX(0,MAX(0,E$59)+Paramètres!$C$86*E92-Paramètres!$C$78)*Paramètres!$C$80)-(MIN(MAX(0,MAX(0,E$59)),Paramètres!$C$78)*Paramètres!$C$79+MAX(0,MAX(0,E$59)-Paramètres!$C$78)*Paramètres!$C$80))+E$66</f>
        <v>4757.9030105136</v>
      </c>
      <c r="F93" s="24" t="n">
        <f aca="false">F92*(1+Paramètres!$C$85)-((MIN(MAX(0,MAX(0,F$59)+Paramètres!$C$86*F92),Paramètres!$C$78)*Paramètres!$C$79+MAX(0,MAX(0,F$59)+Paramètres!$C$86*F92-Paramètres!$C$78)*Paramètres!$C$80)-(MIN(MAX(0,MAX(0,F$59)),Paramètres!$C$78)*Paramètres!$C$79+MAX(0,MAX(0,F$59)-Paramètres!$C$78)*Paramètres!$C$80))+F$66</f>
        <v>23088.7019854735</v>
      </c>
      <c r="G93" s="24" t="n">
        <f aca="false">G92*(1+Paramètres!$C$85)-((MIN(MAX(0,MAX(0,G$59)+Paramètres!$C$86*G92),Paramètres!$C$78)*Paramètres!$C$79+MAX(0,MAX(0,G$59)+Paramètres!$C$86*G92-Paramètres!$C$78)*Paramètres!$C$80)-(MIN(MAX(0,MAX(0,G$59)),Paramètres!$C$78)*Paramètres!$C$79+MAX(0,MAX(0,G$59)-Paramètres!$C$78)*Paramètres!$C$80))+G$66</f>
        <v>40595.1759077761</v>
      </c>
      <c r="H93" s="24" t="n">
        <f aca="false">H92*(1+Paramètres!$C$85)-((MIN(MAX(0,MAX(0,H$59)+Paramètres!$C$86*H92),Paramètres!$C$78)*Paramètres!$C$79+MAX(0,MAX(0,H$59)+Paramètres!$C$86*H92-Paramètres!$C$78)*Paramètres!$C$80)-(MIN(MAX(0,MAX(0,H$59)),Paramètres!$C$78)*Paramètres!$C$79+MAX(0,MAX(0,H$59)-Paramètres!$C$78)*Paramètres!$C$80))+H$66</f>
        <v>57763.1619520217</v>
      </c>
      <c r="I93" s="24" t="n">
        <f aca="false">I92*(1+Paramètres!$C$85)-((MIN(MAX(0,MAX(0,I$59)+Paramètres!$C$86*I92),Paramètres!$C$78)*Paramètres!$C$79+MAX(0,MAX(0,I$59)+Paramètres!$C$86*I92-Paramètres!$C$78)*Paramètres!$C$80)-(MIN(MAX(0,MAX(0,I$59)),Paramètres!$C$78)*Paramètres!$C$79+MAX(0,MAX(0,I$59)-Paramètres!$C$78)*Paramètres!$C$80))+I$66</f>
        <v>74919.3368609592</v>
      </c>
      <c r="J93" s="24" t="n">
        <f aca="false">J92*(1+Paramètres!$C$85)-((MIN(MAX(0,MAX(0,J$59)+Paramètres!$C$86*J92),Paramètres!$C$78)*Paramètres!$C$79+MAX(0,MAX(0,J$59)+Paramètres!$C$86*J92-Paramètres!$C$78)*Paramètres!$C$80)-(MIN(MAX(0,MAX(0,J$59)),Paramètres!$C$78)*Paramètres!$C$79+MAX(0,MAX(0,J$59)-Paramètres!$C$78)*Paramètres!$C$80))+J$66</f>
        <v>83271.125</v>
      </c>
      <c r="K93" s="24" t="n">
        <f aca="false">K92*(1+Paramètres!$C$85)-((MIN(MAX(0,MAX(0,K$59)+Paramètres!$C$86*K92),Paramètres!$C$78)*Paramètres!$C$79+MAX(0,MAX(0,K$59)+Paramètres!$C$86*K92-Paramètres!$C$78)*Paramètres!$C$80)-(MIN(MAX(0,MAX(0,K$59)),Paramètres!$C$78)*Paramètres!$C$79+MAX(0,MAX(0,K$59)-Paramètres!$C$78)*Paramètres!$C$80))+K$66</f>
        <v>98727.65</v>
      </c>
      <c r="L93" s="24" t="n">
        <f aca="false">L92*(1+Paramètres!$C$85)-((MIN(MAX(0,MAX(0,L$59)+Paramètres!$C$86*L92),Paramètres!$C$78)*Paramètres!$C$79+MAX(0,MAX(0,L$59)+Paramètres!$C$86*L92-Paramètres!$C$78)*Paramètres!$C$80)-(MIN(MAX(0,MAX(0,L$59)),Paramètres!$C$78)*Paramètres!$C$79+MAX(0,MAX(0,L$59)-Paramètres!$C$78)*Paramètres!$C$80))+L$66</f>
        <v>121912.4375</v>
      </c>
      <c r="M93" s="24" t="n">
        <f aca="false">M92*(1+Paramètres!$C$85)-((MIN(MAX(0,MAX(0,M$59)+Paramètres!$C$86*M92),Paramètres!$C$78)*Paramètres!$C$79+MAX(0,MAX(0,M$59)+Paramètres!$C$86*M92-Paramètres!$C$78)*Paramètres!$C$80)-(MIN(MAX(0,MAX(0,M$59)),Paramètres!$C$78)*Paramètres!$C$79+MAX(0,MAX(0,M$59)-Paramètres!$C$78)*Paramètres!$C$80))+M$66</f>
        <v>160553.75</v>
      </c>
      <c r="N93" s="24" t="n">
        <f aca="false">N92*(1+Paramètres!$C$85)-((MIN(MAX(0,MAX(0,N$59)+Paramètres!$C$86*N92),Paramètres!$C$78)*Paramètres!$C$79+MAX(0,MAX(0,N$59)+Paramètres!$C$86*N92-Paramètres!$C$78)*Paramètres!$C$80)-(MIN(MAX(0,MAX(0,N$59)),Paramètres!$C$78)*Paramètres!$C$79+MAX(0,MAX(0,N$59)-Paramètres!$C$78)*Paramètres!$C$80))+N$66</f>
        <v>199195.0625</v>
      </c>
    </row>
    <row r="94" customFormat="false" ht="15" hidden="false" customHeight="false" outlineLevel="0" collapsed="false">
      <c r="B94" s="11" t="s">
        <v>317</v>
      </c>
      <c r="C94" s="24" t="n">
        <f aca="false">C93*(1+Paramètres!$C$85)-((MIN(MAX(0,MAX(0,C$59)+Paramètres!$C$86*C93),Paramètres!$C$78)*Paramètres!$C$79+MAX(0,MAX(0,C$59)+Paramètres!$C$86*C93-Paramètres!$C$78)*Paramètres!$C$80)-(MIN(MAX(0,MAX(0,C$59)),Paramètres!$C$78)*Paramètres!$C$79+MAX(0,MAX(0,C$59)-Paramètres!$C$78)*Paramètres!$C$80))+C$66</f>
        <v>89578.7035522129</v>
      </c>
      <c r="D94" s="24" t="n">
        <f aca="false">D93*(1+Paramètres!$C$85)-((MIN(MAX(0,MAX(0,D$59)+Paramètres!$C$86*D93),Paramètres!$C$78)*Paramètres!$C$79+MAX(0,MAX(0,D$59)+Paramètres!$C$86*D93-Paramètres!$C$78)*Paramètres!$C$80)-(MIN(MAX(0,MAX(0,D$59)),Paramètres!$C$78)*Paramètres!$C$79+MAX(0,MAX(0,D$59)-Paramètres!$C$78)*Paramètres!$C$80))+D$66</f>
        <v>0</v>
      </c>
      <c r="E94" s="24" t="n">
        <f aca="false">E93*(1+Paramètres!$C$85)-((MIN(MAX(0,MAX(0,E$59)+Paramètres!$C$86*E93),Paramètres!$C$78)*Paramètres!$C$79+MAX(0,MAX(0,E$59)+Paramètres!$C$86*E93-Paramètres!$C$78)*Paramètres!$C$80)-(MIN(MAX(0,MAX(0,E$59)),Paramètres!$C$78)*Paramètres!$C$79+MAX(0,MAX(0,E$59)-Paramètres!$C$78)*Paramètres!$C$80))+E$66</f>
        <v>7378.52238184239</v>
      </c>
      <c r="F94" s="24" t="n">
        <f aca="false">F93*(1+Paramètres!$C$85)-((MIN(MAX(0,MAX(0,F$59)+Paramètres!$C$86*F93),Paramètres!$C$78)*Paramètres!$C$79+MAX(0,MAX(0,F$59)+Paramètres!$C$86*F93-Paramètres!$C$78)*Paramètres!$C$80)-(MIN(MAX(0,MAX(0,F$59)),Paramètres!$C$78)*Paramètres!$C$79+MAX(0,MAX(0,F$59)-Paramètres!$C$78)*Paramètres!$C$80))+F$66</f>
        <v>35805.7959548687</v>
      </c>
      <c r="G94" s="24" t="n">
        <f aca="false">G93*(1+Paramètres!$C$85)-((MIN(MAX(0,MAX(0,G$59)+Paramètres!$C$86*G93),Paramètres!$C$78)*Paramètres!$C$79+MAX(0,MAX(0,G$59)+Paramètres!$C$86*G93-Paramètres!$C$78)*Paramètres!$C$80)-(MIN(MAX(0,MAX(0,G$59)),Paramètres!$C$78)*Paramètres!$C$79+MAX(0,MAX(0,G$59)-Paramètres!$C$78)*Paramètres!$C$80))+G$66</f>
        <v>62954.7120587524</v>
      </c>
      <c r="H94" s="24" t="n">
        <f aca="false">H93*(1+Paramètres!$C$85)-((MIN(MAX(0,MAX(0,H$59)+Paramètres!$C$86*H93),Paramètres!$C$78)*Paramètres!$C$79+MAX(0,MAX(0,H$59)+Paramètres!$C$86*H93-Paramètres!$C$78)*Paramètres!$C$80)-(MIN(MAX(0,MAX(0,H$59)),Paramètres!$C$78)*Paramètres!$C$79+MAX(0,MAX(0,H$59)-Paramètres!$C$78)*Paramètres!$C$80))+H$66</f>
        <v>89578.7035522129</v>
      </c>
      <c r="I94" s="24" t="n">
        <f aca="false">I93*(1+Paramètres!$C$85)-((MIN(MAX(0,MAX(0,I$59)+Paramètres!$C$86*I93),Paramètres!$C$78)*Paramètres!$C$79+MAX(0,MAX(0,I$59)+Paramètres!$C$86*I93-Paramètres!$C$78)*Paramètres!$C$80)-(MIN(MAX(0,MAX(0,I$59)),Paramètres!$C$78)*Paramètres!$C$79+MAX(0,MAX(0,I$59)-Paramètres!$C$78)*Paramètres!$C$80))+I$66</f>
        <v>116069.644294916</v>
      </c>
      <c r="J94" s="24" t="n">
        <f aca="false">J93*(1+Paramètres!$C$85)-((MIN(MAX(0,MAX(0,J$59)+Paramètres!$C$86*J93),Paramètres!$C$78)*Paramètres!$C$79+MAX(0,MAX(0,J$59)+Paramètres!$C$86*J93-Paramètres!$C$78)*Paramètres!$C$80)-(MIN(MAX(0,MAX(0,J$59)),Paramètres!$C$78)*Paramètres!$C$79+MAX(0,MAX(0,J$59)-Paramètres!$C$78)*Paramètres!$C$80))+J$66</f>
        <v>129008.748125</v>
      </c>
      <c r="K94" s="24" t="n">
        <f aca="false">K93*(1+Paramètres!$C$85)-((MIN(MAX(0,MAX(0,K$59)+Paramètres!$C$86*K93),Paramètres!$C$78)*Paramètres!$C$79+MAX(0,MAX(0,K$59)+Paramètres!$C$86*K93-Paramètres!$C$78)*Paramètres!$C$80)-(MIN(MAX(0,MAX(0,K$59)),Paramètres!$C$78)*Paramètres!$C$79+MAX(0,MAX(0,K$59)-Paramètres!$C$78)*Paramètres!$C$80))+K$66</f>
        <v>152954.94725</v>
      </c>
      <c r="L94" s="24" t="n">
        <f aca="false">L93*(1+Paramètres!$C$85)-((MIN(MAX(0,MAX(0,L$59)+Paramètres!$C$86*L93),Paramètres!$C$78)*Paramètres!$C$79+MAX(0,MAX(0,L$59)+Paramètres!$C$86*L93-Paramètres!$C$78)*Paramètres!$C$80)-(MIN(MAX(0,MAX(0,L$59)),Paramètres!$C$78)*Paramètres!$C$79+MAX(0,MAX(0,L$59)-Paramètres!$C$78)*Paramètres!$C$80))+L$66</f>
        <v>188874.2459375</v>
      </c>
      <c r="M94" s="24" t="n">
        <f aca="false">M93*(1+Paramètres!$C$85)-((MIN(MAX(0,MAX(0,M$59)+Paramètres!$C$86*M93),Paramètres!$C$78)*Paramètres!$C$79+MAX(0,MAX(0,M$59)+Paramètres!$C$86*M93-Paramètres!$C$78)*Paramètres!$C$80)-(MIN(MAX(0,MAX(0,M$59)),Paramètres!$C$78)*Paramètres!$C$79+MAX(0,MAX(0,M$59)-Paramètres!$C$78)*Paramètres!$C$80))+M$66</f>
        <v>248739.74375</v>
      </c>
      <c r="N94" s="24" t="n">
        <f aca="false">N93*(1+Paramètres!$C$85)-((MIN(MAX(0,MAX(0,N$59)+Paramètres!$C$86*N93),Paramètres!$C$78)*Paramètres!$C$79+MAX(0,MAX(0,N$59)+Paramètres!$C$86*N93-Paramètres!$C$78)*Paramètres!$C$80)-(MIN(MAX(0,MAX(0,N$59)),Paramètres!$C$78)*Paramètres!$C$79+MAX(0,MAX(0,N$59)-Paramètres!$C$78)*Paramètres!$C$80))+N$66</f>
        <v>308605.2415625</v>
      </c>
    </row>
    <row r="95" customFormat="false" ht="15" hidden="false" customHeight="false" outlineLevel="0" collapsed="false">
      <c r="B95" s="11" t="s">
        <v>318</v>
      </c>
      <c r="C95" s="24" t="n">
        <f aca="false">C94*(1+Paramètres!$C$85)-((MIN(MAX(0,MAX(0,C$59)+Paramètres!$C$86*C94),Paramètres!$C$78)*Paramètres!$C$79+MAX(0,MAX(0,C$59)+Paramètres!$C$86*C94-Paramètres!$C$78)*Paramètres!$C$80)-(MIN(MAX(0,MAX(0,C$59)),Paramètres!$C$78)*Paramètres!$C$79+MAX(0,MAX(0,C$59)-Paramètres!$C$78)*Paramètres!$C$80))+C$66</f>
        <v>123525.886439617</v>
      </c>
      <c r="D95" s="24" t="n">
        <f aca="false">D94*(1+Paramètres!$C$85)-((MIN(MAX(0,MAX(0,D$59)+Paramètres!$C$86*D94),Paramètres!$C$78)*Paramètres!$C$79+MAX(0,MAX(0,D$59)+Paramètres!$C$86*D94-Paramètres!$C$78)*Paramètres!$C$80)-(MIN(MAX(0,MAX(0,D$59)),Paramètres!$C$78)*Paramètres!$C$79+MAX(0,MAX(0,D$59)-Paramètres!$C$78)*Paramètres!$C$80))+D$66</f>
        <v>0</v>
      </c>
      <c r="E95" s="24" t="n">
        <f aca="false">E94*(1+Paramètres!$C$85)-((MIN(MAX(0,MAX(0,E$59)+Paramètres!$C$86*E94),Paramètres!$C$78)*Paramètres!$C$79+MAX(0,MAX(0,E$59)+Paramètres!$C$86*E94-Paramètres!$C$78)*Paramètres!$C$80)-(MIN(MAX(0,MAX(0,E$59)),Paramètres!$C$78)*Paramètres!$C$79+MAX(0,MAX(0,E$59)-Paramètres!$C$78)*Paramètres!$C$80))+E$66</f>
        <v>10174.7232510502</v>
      </c>
      <c r="F95" s="24" t="n">
        <f aca="false">F94*(1+Paramètres!$C$85)-((MIN(MAX(0,MAX(0,F$59)+Paramètres!$C$86*F94),Paramètres!$C$78)*Paramètres!$C$79+MAX(0,MAX(0,F$59)+Paramètres!$C$86*F94-Paramètres!$C$78)*Paramètres!$C$80)-(MIN(MAX(0,MAX(0,F$59)),Paramètres!$C$78)*Paramètres!$C$79+MAX(0,MAX(0,F$59)-Paramètres!$C$78)*Paramètres!$C$80))+F$66</f>
        <v>49374.9352202133</v>
      </c>
      <c r="G95" s="24" t="n">
        <f aca="false">G94*(1+Paramètres!$C$85)-((MIN(MAX(0,MAX(0,G$59)+Paramètres!$C$86*G94),Paramètres!$C$78)*Paramètres!$C$79+MAX(0,MAX(0,G$59)+Paramètres!$C$86*G94-Paramètres!$C$78)*Paramètres!$C$80)-(MIN(MAX(0,MAX(0,G$59)),Paramètres!$C$78)*Paramètres!$C$79+MAX(0,MAX(0,G$59)-Paramètres!$C$78)*Paramètres!$C$80))+G$66</f>
        <v>86812.3371318441</v>
      </c>
      <c r="H95" s="24" t="n">
        <f aca="false">H94*(1+Paramètres!$C$85)-((MIN(MAX(0,MAX(0,H$59)+Paramètres!$C$86*H94),Paramètres!$C$78)*Paramètres!$C$79+MAX(0,MAX(0,H$59)+Paramètres!$C$86*H94-Paramètres!$C$78)*Paramètres!$C$80)-(MIN(MAX(0,MAX(0,H$59)),Paramètres!$C$78)*Paramètres!$C$79+MAX(0,MAX(0,H$59)-Paramètres!$C$78)*Paramètres!$C$80))+H$66</f>
        <v>123525.886439617</v>
      </c>
      <c r="I95" s="24" t="n">
        <f aca="false">I94*(1+Paramètres!$C$85)-((MIN(MAX(0,MAX(0,I$59)+Paramètres!$C$86*I94),Paramètres!$C$78)*Paramètres!$C$79+MAX(0,MAX(0,I$59)+Paramètres!$C$86*I94-Paramètres!$C$78)*Paramètres!$C$80)-(MIN(MAX(0,MAX(0,I$59)),Paramètres!$C$78)*Paramètres!$C$79+MAX(0,MAX(0,I$59)-Paramètres!$C$78)*Paramètres!$C$80))+I$66</f>
        <v>159894.721712081</v>
      </c>
      <c r="J95" s="24" t="n">
        <f aca="false">J94*(1+Paramètres!$C$85)-((MIN(MAX(0,MAX(0,J$59)+Paramètres!$C$86*J94),Paramètres!$C$78)*Paramètres!$C$79+MAX(0,MAX(0,J$59)+Paramètres!$C$86*J94-Paramètres!$C$78)*Paramètres!$C$80)-(MIN(MAX(0,MAX(0,J$59)),Paramètres!$C$78)*Paramètres!$C$79+MAX(0,MAX(0,J$59)-Paramètres!$C$78)*Paramètres!$C$80))+J$66</f>
        <v>177719.316753125</v>
      </c>
      <c r="K95" s="24" t="n">
        <f aca="false">K94*(1+Paramètres!$C$85)-((MIN(MAX(0,MAX(0,K$59)+Paramètres!$C$86*K94),Paramètres!$C$78)*Paramètres!$C$79+MAX(0,MAX(0,K$59)+Paramètres!$C$86*K94-Paramètres!$C$78)*Paramètres!$C$80)-(MIN(MAX(0,MAX(0,K$59)),Paramètres!$C$78)*Paramètres!$C$79+MAX(0,MAX(0,K$59)-Paramètres!$C$78)*Paramètres!$C$80))+K$66</f>
        <v>210707.01882125</v>
      </c>
      <c r="L95" s="24" t="n">
        <f aca="false">L94*(1+Paramètres!$C$85)-((MIN(MAX(0,MAX(0,L$59)+Paramètres!$C$86*L94),Paramètres!$C$78)*Paramètres!$C$79+MAX(0,MAX(0,L$59)+Paramètres!$C$86*L94-Paramètres!$C$78)*Paramètres!$C$80)-(MIN(MAX(0,MAX(0,L$59)),Paramètres!$C$78)*Paramètres!$C$79+MAX(0,MAX(0,L$59)-Paramètres!$C$78)*Paramètres!$C$80))+L$66</f>
        <v>260188.571923438</v>
      </c>
      <c r="M95" s="24" t="n">
        <f aca="false">M94*(1+Paramètres!$C$85)-((MIN(MAX(0,MAX(0,M$59)+Paramètres!$C$86*M94),Paramètres!$C$78)*Paramètres!$C$79+MAX(0,MAX(0,M$59)+Paramètres!$C$86*M94-Paramètres!$C$78)*Paramètres!$C$80)-(MIN(MAX(0,MAX(0,M$59)),Paramètres!$C$78)*Paramètres!$C$79+MAX(0,MAX(0,M$59)-Paramètres!$C$78)*Paramètres!$C$80))+M$66</f>
        <v>342657.82709375</v>
      </c>
      <c r="N95" s="24" t="n">
        <f aca="false">N94*(1+Paramètres!$C$85)-((MIN(MAX(0,MAX(0,N$59)+Paramètres!$C$86*N94),Paramètres!$C$78)*Paramètres!$C$79+MAX(0,MAX(0,N$59)+Paramètres!$C$86*N94-Paramètres!$C$78)*Paramètres!$C$80)-(MIN(MAX(0,MAX(0,N$59)),Paramètres!$C$78)*Paramètres!$C$79+MAX(0,MAX(0,N$59)-Paramètres!$C$78)*Paramètres!$C$80))+N$66</f>
        <v>425127.082264063</v>
      </c>
    </row>
    <row r="96" customFormat="false" ht="15" hidden="false" customHeight="false" outlineLevel="0" collapsed="false">
      <c r="B96" s="11" t="s">
        <v>319</v>
      </c>
      <c r="C96" s="24" t="n">
        <f aca="false">C95*(1+Paramètres!$C$85)-((MIN(MAX(0,MAX(0,C$59)+Paramètres!$C$86*C95),Paramètres!$C$78)*Paramètres!$C$79+MAX(0,MAX(0,C$59)+Paramètres!$C$86*C95-Paramètres!$C$78)*Paramètres!$C$80)-(MIN(MAX(0,MAX(0,C$59)),Paramètres!$C$78)*Paramètres!$C$79+MAX(0,MAX(0,C$59)-Paramètres!$C$78)*Paramètres!$C$80))+C$66</f>
        <v>159747.530580477</v>
      </c>
      <c r="D96" s="24" t="n">
        <f aca="false">D95*(1+Paramètres!$C$85)-((MIN(MAX(0,MAX(0,D$59)+Paramètres!$C$86*D95),Paramètres!$C$78)*Paramètres!$C$79+MAX(0,MAX(0,D$59)+Paramètres!$C$86*D95-Paramètres!$C$78)*Paramètres!$C$80)-(MIN(MAX(0,MAX(0,D$59)),Paramètres!$C$78)*Paramètres!$C$79+MAX(0,MAX(0,D$59)-Paramètres!$C$78)*Paramètres!$C$80))+D$66</f>
        <v>0</v>
      </c>
      <c r="E96" s="24" t="n">
        <f aca="false">E95*(1+Paramètres!$C$85)-((MIN(MAX(0,MAX(0,E$59)+Paramètres!$C$86*E95),Paramètres!$C$78)*Paramètres!$C$79+MAX(0,MAX(0,E$59)+Paramètres!$C$86*E95-Paramètres!$C$78)*Paramètres!$C$80)-(MIN(MAX(0,MAX(0,E$59)),Paramètres!$C$78)*Paramètres!$C$79+MAX(0,MAX(0,E$59)-Paramètres!$C$78)*Paramètres!$C$80))+E$66</f>
        <v>13158.269578495</v>
      </c>
      <c r="F96" s="24" t="n">
        <f aca="false">F95*(1+Paramètres!$C$85)-((MIN(MAX(0,MAX(0,F$59)+Paramètres!$C$86*F95),Paramètres!$C$78)*Paramètres!$C$79+MAX(0,MAX(0,F$59)+Paramètres!$C$86*F95-Paramètres!$C$78)*Paramètres!$C$80)-(MIN(MAX(0,MAX(0,F$59)),Paramètres!$C$78)*Paramètres!$C$79+MAX(0,MAX(0,F$59)-Paramètres!$C$78)*Paramètres!$C$80))+F$66</f>
        <v>63853.206816336</v>
      </c>
      <c r="G96" s="24" t="n">
        <f aca="false">G95*(1+Paramètres!$C$85)-((MIN(MAX(0,MAX(0,G$59)+Paramètres!$C$86*G95),Paramètres!$C$78)*Paramètres!$C$79+MAX(0,MAX(0,G$59)+Paramètres!$C$86*G95-Paramètres!$C$78)*Paramètres!$C$80)-(MIN(MAX(0,MAX(0,G$59)),Paramètres!$C$78)*Paramètres!$C$79+MAX(0,MAX(0,G$59)-Paramètres!$C$78)*Paramètres!$C$80))+G$66</f>
        <v>112268.423084833</v>
      </c>
      <c r="H96" s="24" t="n">
        <f aca="false">H95*(1+Paramètres!$C$85)-((MIN(MAX(0,MAX(0,H$59)+Paramètres!$C$86*H95),Paramètres!$C$78)*Paramètres!$C$79+MAX(0,MAX(0,H$59)+Paramètres!$C$86*H95-Paramètres!$C$78)*Paramètres!$C$80)-(MIN(MAX(0,MAX(0,H$59)),Paramètres!$C$78)*Paramètres!$C$79+MAX(0,MAX(0,H$59)-Paramètres!$C$78)*Paramètres!$C$80))+H$66</f>
        <v>159747.530580477</v>
      </c>
      <c r="I96" s="24" t="n">
        <f aca="false">I95*(1+Paramètres!$C$85)-((MIN(MAX(0,MAX(0,I$59)+Paramètres!$C$86*I95),Paramètres!$C$78)*Paramètres!$C$79+MAX(0,MAX(0,I$59)+Paramètres!$C$86*I95-Paramètres!$C$78)*Paramètres!$C$80)-(MIN(MAX(0,MAX(0,I$59)),Paramètres!$C$78)*Paramètres!$C$79+MAX(0,MAX(0,I$59)-Paramètres!$C$78)*Paramètres!$C$80))+I$66</f>
        <v>206568.429161361</v>
      </c>
      <c r="J96" s="24" t="n">
        <f aca="false">J95*(1+Paramètres!$C$85)-((MIN(MAX(0,MAX(0,J$59)+Paramètres!$C$86*J95),Paramètres!$C$78)*Paramètres!$C$79+MAX(0,MAX(0,J$59)+Paramètres!$C$86*J95-Paramètres!$C$78)*Paramètres!$C$80)-(MIN(MAX(0,MAX(0,J$59)),Paramètres!$C$78)*Paramètres!$C$79+MAX(0,MAX(0,J$59)-Paramètres!$C$78)*Paramètres!$C$80))+J$66</f>
        <v>229596.072342078</v>
      </c>
      <c r="K96" s="24" t="n">
        <f aca="false">K95*(1+Paramètres!$C$85)-((MIN(MAX(0,MAX(0,K$59)+Paramètres!$C$86*K95),Paramètres!$C$78)*Paramètres!$C$79+MAX(0,MAX(0,K$59)+Paramètres!$C$86*K95-Paramètres!$C$78)*Paramètres!$C$80)-(MIN(MAX(0,MAX(0,K$59)),Paramètres!$C$78)*Paramètres!$C$79+MAX(0,MAX(0,K$59)-Paramètres!$C$78)*Paramètres!$C$80))+K$66</f>
        <v>272212.975044631</v>
      </c>
      <c r="L96" s="24" t="n">
        <f aca="false">L95*(1+Paramètres!$C$85)-((MIN(MAX(0,MAX(0,L$59)+Paramètres!$C$86*L95),Paramètres!$C$78)*Paramètres!$C$79+MAX(0,MAX(0,L$59)+Paramètres!$C$86*L95-Paramètres!$C$78)*Paramètres!$C$80)-(MIN(MAX(0,MAX(0,L$59)),Paramètres!$C$78)*Paramètres!$C$79+MAX(0,MAX(0,L$59)-Paramètres!$C$78)*Paramètres!$C$80))+L$66</f>
        <v>336138.329098461</v>
      </c>
      <c r="M96" s="24" t="n">
        <f aca="false">M95*(1+Paramètres!$C$85)-((MIN(MAX(0,MAX(0,M$59)+Paramètres!$C$86*M95),Paramètres!$C$78)*Paramètres!$C$79+MAX(0,MAX(0,M$59)+Paramètres!$C$86*M95-Paramètres!$C$78)*Paramètres!$C$80)-(MIN(MAX(0,MAX(0,M$59)),Paramètres!$C$78)*Paramètres!$C$79+MAX(0,MAX(0,M$59)-Paramètres!$C$78)*Paramètres!$C$80))+M$66</f>
        <v>442680.585854844</v>
      </c>
      <c r="N96" s="24" t="n">
        <f aca="false">N95*(1+Paramètres!$C$85)-((MIN(MAX(0,MAX(0,N$59)+Paramètres!$C$86*N95),Paramètres!$C$78)*Paramètres!$C$79+MAX(0,MAX(0,N$59)+Paramètres!$C$86*N95-Paramètres!$C$78)*Paramètres!$C$80)-(MIN(MAX(0,MAX(0,N$59)),Paramètres!$C$78)*Paramètres!$C$79+MAX(0,MAX(0,N$59)-Paramètres!$C$78)*Paramètres!$C$80))+N$66</f>
        <v>549222.842611227</v>
      </c>
    </row>
    <row r="97" customFormat="false" ht="15" hidden="false" customHeight="false" outlineLevel="0" collapsed="false">
      <c r="B97" s="11" t="s">
        <v>320</v>
      </c>
      <c r="C97" s="24" t="n">
        <f aca="false">C96*(1+Paramètres!$C$85)-((MIN(MAX(0,MAX(0,C$59)+Paramètres!$C$86*C96),Paramètres!$C$78)*Paramètres!$C$79+MAX(0,MAX(0,C$59)+Paramètres!$C$86*C96-Paramètres!$C$78)*Paramètres!$C$80)-(MIN(MAX(0,MAX(0,C$59)),Paramètres!$C$78)*Paramètres!$C$79+MAX(0,MAX(0,C$59)-Paramètres!$C$78)*Paramètres!$C$80))+C$66</f>
        <v>198396.024878775</v>
      </c>
      <c r="D97" s="24" t="n">
        <f aca="false">D96*(1+Paramètres!$C$85)-((MIN(MAX(0,MAX(0,D$59)+Paramètres!$C$86*D96),Paramètres!$C$78)*Paramètres!$C$79+MAX(0,MAX(0,D$59)+Paramètres!$C$86*D96-Paramètres!$C$78)*Paramètres!$C$80)-(MIN(MAX(0,MAX(0,D$59)),Paramètres!$C$78)*Paramètres!$C$79+MAX(0,MAX(0,D$59)-Paramètres!$C$78)*Paramètres!$C$80))+D$66</f>
        <v>0</v>
      </c>
      <c r="E97" s="24" t="n">
        <f aca="false">E96*(1+Paramètres!$C$85)-((MIN(MAX(0,MAX(0,E$59)+Paramètres!$C$86*E96),Paramètres!$C$78)*Paramètres!$C$79+MAX(0,MAX(0,E$59)+Paramètres!$C$86*E96-Paramètres!$C$78)*Paramètres!$C$80)-(MIN(MAX(0,MAX(0,E$59)),Paramètres!$C$78)*Paramètres!$C$79+MAX(0,MAX(0,E$59)-Paramètres!$C$78)*Paramètres!$C$80))+E$66</f>
        <v>16341.7135098785</v>
      </c>
      <c r="F97" s="24" t="n">
        <f aca="false">F96*(1+Paramètres!$C$85)-((MIN(MAX(0,MAX(0,F$59)+Paramètres!$C$86*F96),Paramètres!$C$78)*Paramètres!$C$79+MAX(0,MAX(0,F$59)+Paramètres!$C$86*F96-Paramètres!$C$78)*Paramètres!$C$80)-(MIN(MAX(0,MAX(0,F$59)),Paramètres!$C$78)*Paramètres!$C$79+MAX(0,MAX(0,F$59)-Paramètres!$C$78)*Paramètres!$C$80))+F$66</f>
        <v>79301.5226093989</v>
      </c>
      <c r="G97" s="24" t="n">
        <f aca="false">G96*(1+Paramètres!$C$85)-((MIN(MAX(0,MAX(0,G$59)+Paramètres!$C$86*G96),Paramètres!$C$78)*Paramètres!$C$79+MAX(0,MAX(0,G$59)+Paramètres!$C$86*G96-Paramètres!$C$78)*Paramètres!$C$80)-(MIN(MAX(0,MAX(0,G$59)),Paramètres!$C$78)*Paramètres!$C$79+MAX(0,MAX(0,G$59)-Paramètres!$C$78)*Paramètres!$C$80))+G$66</f>
        <v>139430.066796672</v>
      </c>
      <c r="H97" s="24" t="n">
        <f aca="false">H96*(1+Paramètres!$C$85)-((MIN(MAX(0,MAX(0,H$59)+Paramètres!$C$86*H96),Paramètres!$C$78)*Paramètres!$C$79+MAX(0,MAX(0,H$59)+Paramètres!$C$86*H96-Paramètres!$C$78)*Paramètres!$C$80)-(MIN(MAX(0,MAX(0,H$59)),Paramètres!$C$78)*Paramètres!$C$79+MAX(0,MAX(0,H$59)-Paramètres!$C$78)*Paramètres!$C$80))+H$66</f>
        <v>198396.024878775</v>
      </c>
      <c r="I97" s="24" t="n">
        <f aca="false">I96*(1+Paramètres!$C$85)-((MIN(MAX(0,MAX(0,I$59)+Paramètres!$C$86*I96),Paramètres!$C$78)*Paramètres!$C$79+MAX(0,MAX(0,I$59)+Paramètres!$C$86*I96-Paramètres!$C$78)*Paramètres!$C$80)-(MIN(MAX(0,MAX(0,I$59)),Paramètres!$C$78)*Paramètres!$C$79+MAX(0,MAX(0,I$59)-Paramètres!$C$78)*Paramètres!$C$80))+I$66</f>
        <v>256275.927594844</v>
      </c>
      <c r="J97" s="24" t="n">
        <f aca="false">J96*(1+Paramètres!$C$85)-((MIN(MAX(0,MAX(0,J$59)+Paramètres!$C$86*J96),Paramètres!$C$78)*Paramètres!$C$79+MAX(0,MAX(0,J$59)+Paramètres!$C$86*J96-Paramètres!$C$78)*Paramètres!$C$80)-(MIN(MAX(0,MAX(0,J$59)),Paramètres!$C$78)*Paramètres!$C$79+MAX(0,MAX(0,J$59)-Paramètres!$C$78)*Paramètres!$C$80))+J$66</f>
        <v>284844.817044313</v>
      </c>
      <c r="K97" s="24" t="n">
        <f aca="false">K96*(1+Paramètres!$C$85)-((MIN(MAX(0,MAX(0,K$59)+Paramètres!$C$86*K96),Paramètres!$C$78)*Paramètres!$C$79+MAX(0,MAX(0,K$59)+Paramètres!$C$86*K96-Paramètres!$C$78)*Paramètres!$C$80)-(MIN(MAX(0,MAX(0,K$59)),Paramètres!$C$78)*Paramètres!$C$79+MAX(0,MAX(0,K$59)-Paramètres!$C$78)*Paramètres!$C$80))+K$66</f>
        <v>337716.818422532</v>
      </c>
      <c r="L97" s="24" t="n">
        <f aca="false">L96*(1+Paramètres!$C$85)-((MIN(MAX(0,MAX(0,L$59)+Paramètres!$C$86*L96),Paramètres!$C$78)*Paramètres!$C$79+MAX(0,MAX(0,L$59)+Paramètres!$C$86*L96-Paramètres!$C$78)*Paramètres!$C$80)-(MIN(MAX(0,MAX(0,L$59)),Paramètres!$C$78)*Paramètres!$C$79+MAX(0,MAX(0,L$59)-Paramètres!$C$78)*Paramètres!$C$80))+L$66</f>
        <v>417024.820489861</v>
      </c>
      <c r="M97" s="24" t="n">
        <f aca="false">M96*(1+Paramètres!$C$85)-((MIN(MAX(0,MAX(0,M$59)+Paramètres!$C$86*M96),Paramètres!$C$78)*Paramètres!$C$79+MAX(0,MAX(0,M$59)+Paramètres!$C$86*M96-Paramètres!$C$78)*Paramètres!$C$80)-(MIN(MAX(0,MAX(0,M$59)),Paramètres!$C$78)*Paramètres!$C$79+MAX(0,MAX(0,M$59)-Paramètres!$C$78)*Paramètres!$C$80))+M$66</f>
        <v>549204.823935409</v>
      </c>
      <c r="N97" s="24" t="n">
        <f aca="false">N96*(1+Paramètres!$C$85)-((MIN(MAX(0,MAX(0,N$59)+Paramètres!$C$86*N96),Paramètres!$C$78)*Paramètres!$C$79+MAX(0,MAX(0,N$59)+Paramètres!$C$86*N96-Paramètres!$C$78)*Paramètres!$C$80)-(MIN(MAX(0,MAX(0,N$59)),Paramètres!$C$78)*Paramètres!$C$79+MAX(0,MAX(0,N$59)-Paramètres!$C$78)*Paramètres!$C$80))+N$66</f>
        <v>681384.827380957</v>
      </c>
    </row>
    <row r="98" customFormat="false" ht="15" hidden="false" customHeight="false" outlineLevel="0" collapsed="false">
      <c r="B98" s="11" t="s">
        <v>321</v>
      </c>
      <c r="C98" s="24" t="n">
        <f aca="false">C97*(1+Paramètres!$C$85)-((MIN(MAX(0,MAX(0,C$59)+Paramètres!$C$86*C97),Paramètres!$C$78)*Paramètres!$C$79+MAX(0,MAX(0,C$59)+Paramètres!$C$86*C97-Paramètres!$C$78)*Paramètres!$C$80)-(MIN(MAX(0,MAX(0,C$59)),Paramètres!$C$78)*Paramètres!$C$79+MAX(0,MAX(0,C$59)-Paramètres!$C$78)*Paramètres!$C$80))+C$66</f>
        <v>239633.968295058</v>
      </c>
      <c r="D98" s="24" t="n">
        <f aca="false">D97*(1+Paramètres!$C$85)-((MIN(MAX(0,MAX(0,D$59)+Paramètres!$C$86*D97),Paramètres!$C$78)*Paramètres!$C$79+MAX(0,MAX(0,D$59)+Paramètres!$C$86*D97-Paramètres!$C$78)*Paramètres!$C$80)-(MIN(MAX(0,MAX(0,D$59)),Paramètres!$C$78)*Paramètres!$C$79+MAX(0,MAX(0,D$59)-Paramètres!$C$78)*Paramètres!$C$80))+D$66</f>
        <v>0</v>
      </c>
      <c r="E98" s="24" t="n">
        <f aca="false">E97*(1+Paramètres!$C$85)-((MIN(MAX(0,MAX(0,E$59)+Paramètres!$C$86*E97),Paramètres!$C$78)*Paramètres!$C$79+MAX(0,MAX(0,E$59)+Paramètres!$C$86*E97-Paramètres!$C$78)*Paramètres!$C$80)-(MIN(MAX(0,MAX(0,E$59)),Paramètres!$C$78)*Paramètres!$C$79+MAX(0,MAX(0,E$59)-Paramètres!$C$78)*Paramètres!$C$80))+E$66</f>
        <v>19738.4481846648</v>
      </c>
      <c r="F98" s="24" t="n">
        <f aca="false">F97*(1+Paramètres!$C$85)-((MIN(MAX(0,MAX(0,F$59)+Paramètres!$C$86*F97),Paramètres!$C$78)*Paramètres!$C$79+MAX(0,MAX(0,F$59)+Paramètres!$C$86*F97-Paramètres!$C$78)*Paramètres!$C$80)-(MIN(MAX(0,MAX(0,F$59)),Paramètres!$C$78)*Paramètres!$C$79+MAX(0,MAX(0,F$59)-Paramètres!$C$78)*Paramètres!$C$80))+F$66</f>
        <v>95784.8755605971</v>
      </c>
      <c r="G98" s="24" t="n">
        <f aca="false">G97*(1+Paramètres!$C$85)-((MIN(MAX(0,MAX(0,G$59)+Paramètres!$C$86*G97),Paramètres!$C$78)*Paramètres!$C$79+MAX(0,MAX(0,G$59)+Paramètres!$C$86*G97-Paramètres!$C$78)*Paramètres!$C$80)-(MIN(MAX(0,MAX(0,G$59)),Paramètres!$C$78)*Paramètres!$C$79+MAX(0,MAX(0,G$59)-Paramètres!$C$78)*Paramètres!$C$80))+G$66</f>
        <v>168411.540637205</v>
      </c>
      <c r="H98" s="24" t="n">
        <f aca="false">H97*(1+Paramètres!$C$85)-((MIN(MAX(0,MAX(0,H$59)+Paramètres!$C$86*H97),Paramètres!$C$78)*Paramètres!$C$79+MAX(0,MAX(0,H$59)+Paramètres!$C$86*H97-Paramètres!$C$78)*Paramètres!$C$80)-(MIN(MAX(0,MAX(0,H$59)),Paramètres!$C$78)*Paramètres!$C$79+MAX(0,MAX(0,H$59)-Paramètres!$C$78)*Paramètres!$C$80))+H$66</f>
        <v>239633.968295058</v>
      </c>
      <c r="I98" s="24" t="n">
        <f aca="false">I97*(1+Paramètres!$C$85)-((MIN(MAX(0,MAX(0,I$59)+Paramètres!$C$86*I97),Paramètres!$C$78)*Paramètres!$C$79+MAX(0,MAX(0,I$59)+Paramètres!$C$86*I97-Paramètres!$C$78)*Paramètres!$C$80)-(MIN(MAX(0,MAX(0,I$59)),Paramètres!$C$78)*Paramètres!$C$79+MAX(0,MAX(0,I$59)-Paramètres!$C$78)*Paramètres!$C$80))+I$66</f>
        <v>309214.413426504</v>
      </c>
      <c r="J98" s="24" t="n">
        <f aca="false">J97*(1+Paramètres!$C$85)-((MIN(MAX(0,MAX(0,J$59)+Paramètres!$C$86*J97),Paramètres!$C$78)*Paramètres!$C$79+MAX(0,MAX(0,J$59)+Paramètres!$C$86*J97-Paramètres!$C$78)*Paramètres!$C$80)-(MIN(MAX(0,MAX(0,J$59)),Paramètres!$C$78)*Paramètres!$C$79+MAX(0,MAX(0,J$59)-Paramètres!$C$78)*Paramètres!$C$80))+J$66</f>
        <v>343684.730152194</v>
      </c>
      <c r="K98" s="24" t="n">
        <f aca="false">K97*(1+Paramètres!$C$85)-((MIN(MAX(0,MAX(0,K$59)+Paramètres!$C$86*K97),Paramètres!$C$78)*Paramètres!$C$79+MAX(0,MAX(0,K$59)+Paramètres!$C$86*K97-Paramètres!$C$78)*Paramètres!$C$80)-(MIN(MAX(0,MAX(0,K$59)),Paramètres!$C$78)*Paramètres!$C$79+MAX(0,MAX(0,K$59)-Paramètres!$C$78)*Paramètres!$C$80))+K$66</f>
        <v>407478.411619997</v>
      </c>
      <c r="L98" s="24" t="n">
        <f aca="false">L97*(1+Paramètres!$C$85)-((MIN(MAX(0,MAX(0,L$59)+Paramètres!$C$86*L97),Paramètres!$C$78)*Paramètres!$C$79+MAX(0,MAX(0,L$59)+Paramètres!$C$86*L97-Paramètres!$C$78)*Paramètres!$C$80)-(MIN(MAX(0,MAX(0,L$59)),Paramètres!$C$78)*Paramètres!$C$79+MAX(0,MAX(0,L$59)-Paramètres!$C$78)*Paramètres!$C$80))+L$66</f>
        <v>503168.933821702</v>
      </c>
      <c r="M98" s="24" t="n">
        <f aca="false">M97*(1+Paramètres!$C$85)-((MIN(MAX(0,MAX(0,M$59)+Paramètres!$C$86*M97),Paramètres!$C$78)*Paramètres!$C$79+MAX(0,MAX(0,M$59)+Paramètres!$C$86*M97-Paramètres!$C$78)*Paramètres!$C$80)-(MIN(MAX(0,MAX(0,M$59)),Paramètres!$C$78)*Paramètres!$C$79+MAX(0,MAX(0,M$59)-Paramètres!$C$78)*Paramètres!$C$80))+M$66</f>
        <v>662653.13749121</v>
      </c>
      <c r="N98" s="24" t="n">
        <f aca="false">N97*(1+Paramètres!$C$85)-((MIN(MAX(0,MAX(0,N$59)+Paramètres!$C$86*N97),Paramètres!$C$78)*Paramètres!$C$79+MAX(0,MAX(0,N$59)+Paramètres!$C$86*N97-Paramètres!$C$78)*Paramètres!$C$80)-(MIN(MAX(0,MAX(0,N$59)),Paramètres!$C$78)*Paramètres!$C$79+MAX(0,MAX(0,N$59)-Paramètres!$C$78)*Paramètres!$C$80))+N$66</f>
        <v>822137.341160719</v>
      </c>
    </row>
    <row r="99" customFormat="false" ht="15" hidden="false" customHeight="false" outlineLevel="0" collapsed="false">
      <c r="B99" s="11" t="s">
        <v>322</v>
      </c>
      <c r="C99" s="24" t="n">
        <f aca="false">C98*(1+Paramètres!$C$85)-((MIN(MAX(0,MAX(0,C$59)+Paramètres!$C$86*C98),Paramètres!$C$78)*Paramètres!$C$79+MAX(0,MAX(0,C$59)+Paramètres!$C$86*C98-Paramètres!$C$78)*Paramètres!$C$80)-(MIN(MAX(0,MAX(0,C$59)),Paramètres!$C$78)*Paramètres!$C$79+MAX(0,MAX(0,C$59)-Paramètres!$C$78)*Paramètres!$C$80))+C$66</f>
        <v>283593.585983643</v>
      </c>
      <c r="D99" s="24" t="n">
        <f aca="false">D98*(1+Paramètres!$C$85)-((MIN(MAX(0,MAX(0,D$59)+Paramètres!$C$86*D98),Paramètres!$C$78)*Paramètres!$C$79+MAX(0,MAX(0,D$59)+Paramètres!$C$86*D98-Paramètres!$C$78)*Paramètres!$C$80)-(MIN(MAX(0,MAX(0,D$59)),Paramètres!$C$78)*Paramètres!$C$79+MAX(0,MAX(0,D$59)-Paramètres!$C$78)*Paramètres!$C$80))+D$66</f>
        <v>0</v>
      </c>
      <c r="E99" s="24" t="n">
        <f aca="false">E98*(1+Paramètres!$C$85)-((MIN(MAX(0,MAX(0,E$59)+Paramètres!$C$86*E98),Paramètres!$C$78)*Paramètres!$C$79+MAX(0,MAX(0,E$59)+Paramètres!$C$86*E98-Paramètres!$C$78)*Paramètres!$C$80)-(MIN(MAX(0,MAX(0,E$59)),Paramètres!$C$78)*Paramètres!$C$79+MAX(0,MAX(0,E$59)-Paramètres!$C$78)*Paramètres!$C$80))+E$66</f>
        <v>23362.7640826617</v>
      </c>
      <c r="F99" s="24" t="n">
        <f aca="false">F98*(1+Paramètres!$C$85)-((MIN(MAX(0,MAX(0,F$59)+Paramètres!$C$86*F98),Paramètres!$C$78)*Paramètres!$C$79+MAX(0,MAX(0,F$59)+Paramètres!$C$86*F98-Paramètres!$C$78)*Paramètres!$C$80)-(MIN(MAX(0,MAX(0,F$59)),Paramètres!$C$78)*Paramètres!$C$79+MAX(0,MAX(0,F$59)-Paramètres!$C$78)*Paramètres!$C$80))+F$66</f>
        <v>113372.613159526</v>
      </c>
      <c r="G99" s="24" t="n">
        <f aca="false">G98*(1+Paramètres!$C$85)-((MIN(MAX(0,MAX(0,G$59)+Paramètres!$C$86*G98),Paramètres!$C$78)*Paramètres!$C$79+MAX(0,MAX(0,G$59)+Paramètres!$C$86*G98-Paramètres!$C$78)*Paramètres!$C$80)-(MIN(MAX(0,MAX(0,G$59)),Paramètres!$C$78)*Paramètres!$C$79+MAX(0,MAX(0,G$59)-Paramètres!$C$78)*Paramètres!$C$80))+G$66</f>
        <v>199334.773225053</v>
      </c>
      <c r="H99" s="24" t="n">
        <f aca="false">H98*(1+Paramètres!$C$85)-((MIN(MAX(0,MAX(0,H$59)+Paramètres!$C$86*H98),Paramètres!$C$78)*Paramètres!$C$79+MAX(0,MAX(0,H$59)+Paramètres!$C$86*H98-Paramètres!$C$78)*Paramètres!$C$80)-(MIN(MAX(0,MAX(0,H$59)),Paramètres!$C$78)*Paramètres!$C$79+MAX(0,MAX(0,H$59)-Paramètres!$C$78)*Paramètres!$C$80))+H$66</f>
        <v>283593.585983643</v>
      </c>
      <c r="I99" s="24" t="n">
        <f aca="false">I98*(1+Paramètres!$C$85)-((MIN(MAX(0,MAX(0,I$59)+Paramètres!$C$86*I98),Paramètres!$C$78)*Paramètres!$C$79+MAX(0,MAX(0,I$59)+Paramètres!$C$86*I98-Paramètres!$C$78)*Paramètres!$C$80)-(MIN(MAX(0,MAX(0,I$59)),Paramètres!$C$78)*Paramètres!$C$79+MAX(0,MAX(0,I$59)-Paramètres!$C$78)*Paramètres!$C$80))+I$66</f>
        <v>365593.900837221</v>
      </c>
      <c r="J99" s="24" t="n">
        <f aca="false">J98*(1+Paramètres!$C$85)-((MIN(MAX(0,MAX(0,J$59)+Paramètres!$C$86*J98),Paramètres!$C$78)*Paramètres!$C$79+MAX(0,MAX(0,J$59)+Paramètres!$C$86*J98-Paramètres!$C$78)*Paramètres!$C$80)-(MIN(MAX(0,MAX(0,J$59)),Paramètres!$C$78)*Paramètres!$C$79+MAX(0,MAX(0,J$59)-Paramètres!$C$78)*Paramètres!$C$80))+J$66</f>
        <v>406349.237612086</v>
      </c>
      <c r="K99" s="24" t="n">
        <f aca="false">K98*(1+Paramètres!$C$85)-((MIN(MAX(0,MAX(0,K$59)+Paramètres!$C$86*K98),Paramètres!$C$78)*Paramètres!$C$79+MAX(0,MAX(0,K$59)+Paramètres!$C$86*K98-Paramètres!$C$78)*Paramètres!$C$80)-(MIN(MAX(0,MAX(0,K$59)),Paramètres!$C$78)*Paramètres!$C$79+MAX(0,MAX(0,K$59)-Paramètres!$C$78)*Paramètres!$C$80))+K$66</f>
        <v>481774.508375297</v>
      </c>
      <c r="L99" s="24" t="n">
        <f aca="false">L98*(1+Paramètres!$C$85)-((MIN(MAX(0,MAX(0,L$59)+Paramètres!$C$86*L98),Paramètres!$C$78)*Paramètres!$C$79+MAX(0,MAX(0,L$59)+Paramètres!$C$86*L98-Paramètres!$C$78)*Paramètres!$C$80)-(MIN(MAX(0,MAX(0,L$59)),Paramètres!$C$78)*Paramètres!$C$79+MAX(0,MAX(0,L$59)-Paramètres!$C$78)*Paramètres!$C$80))+L$66</f>
        <v>594912.414520113</v>
      </c>
      <c r="M99" s="24" t="n">
        <f aca="false">M98*(1+Paramètres!$C$85)-((MIN(MAX(0,MAX(0,M$59)+Paramètres!$C$86*M98),Paramètres!$C$78)*Paramètres!$C$79+MAX(0,MAX(0,M$59)+Paramètres!$C$86*M98-Paramètres!$C$78)*Paramètres!$C$80)-(MIN(MAX(0,MAX(0,M$59)),Paramètres!$C$78)*Paramètres!$C$79+MAX(0,MAX(0,M$59)-Paramètres!$C$78)*Paramètres!$C$80))+M$66</f>
        <v>783475.591428139</v>
      </c>
      <c r="N99" s="24" t="n">
        <f aca="false">N98*(1+Paramètres!$C$85)-((MIN(MAX(0,MAX(0,N$59)+Paramètres!$C$86*N98),Paramètres!$C$78)*Paramètres!$C$79+MAX(0,MAX(0,N$59)+Paramètres!$C$86*N98-Paramètres!$C$78)*Paramètres!$C$80)-(MIN(MAX(0,MAX(0,N$59)),Paramètres!$C$78)*Paramètres!$C$79+MAX(0,MAX(0,N$59)-Paramètres!$C$78)*Paramètres!$C$80))+N$66</f>
        <v>972038.768336166</v>
      </c>
    </row>
    <row r="100" customFormat="false" ht="15" hidden="false" customHeight="false" outlineLevel="0" collapsed="false">
      <c r="B100" s="11" t="s">
        <v>323</v>
      </c>
      <c r="C100" s="24" t="n">
        <f aca="false">C99*(1+Paramètres!$C$85)-((MIN(MAX(0,MAX(0,C$59)+Paramètres!$C$86*C99),Paramètres!$C$78)*Paramètres!$C$79+MAX(0,MAX(0,C$59)+Paramètres!$C$86*C99-Paramètres!$C$78)*Paramètres!$C$80)-(MIN(MAX(0,MAX(0,C$59)),Paramètres!$C$78)*Paramètres!$C$79+MAX(0,MAX(0,C$59)-Paramètres!$C$78)*Paramètres!$C$80))+C$66</f>
        <v>330410.578821985</v>
      </c>
      <c r="D100" s="24" t="n">
        <f aca="false">D99*(1+Paramètres!$C$85)-((MIN(MAX(0,MAX(0,D$59)+Paramètres!$C$86*D99),Paramètres!$C$78)*Paramètres!$C$79+MAX(0,MAX(0,D$59)+Paramètres!$C$86*D99-Paramètres!$C$78)*Paramètres!$C$80)-(MIN(MAX(0,MAX(0,D$59)),Paramètres!$C$78)*Paramètres!$C$79+MAX(0,MAX(0,D$59)-Paramètres!$C$78)*Paramètres!$C$80))+D$66</f>
        <v>0</v>
      </c>
      <c r="E100" s="24" t="n">
        <f aca="false">E99*(1+Paramètres!$C$85)-((MIN(MAX(0,MAX(0,E$59)+Paramètres!$C$86*E99),Paramètres!$C$78)*Paramètres!$C$79+MAX(0,MAX(0,E$59)+Paramètres!$C$86*E99-Paramètres!$C$78)*Paramètres!$C$80)-(MIN(MAX(0,MAX(0,E$59)),Paramètres!$C$78)*Paramètres!$C$79+MAX(0,MAX(0,E$59)-Paramètres!$C$78)*Paramètres!$C$80))+E$66</f>
        <v>27229.9091458244</v>
      </c>
      <c r="F100" s="24" t="n">
        <f aca="false">F99*(1+Paramètres!$C$85)-((MIN(MAX(0,MAX(0,F$59)+Paramètres!$C$86*F99),Paramètres!$C$78)*Paramètres!$C$79+MAX(0,MAX(0,F$59)+Paramètres!$C$86*F99-Paramètres!$C$78)*Paramètres!$C$80)-(MIN(MAX(0,MAX(0,F$59)),Paramètres!$C$78)*Paramètres!$C$79+MAX(0,MAX(0,F$59)-Paramètres!$C$78)*Paramètres!$C$80))+F$66</f>
        <v>132138.729177582</v>
      </c>
      <c r="G100" s="24" t="n">
        <f aca="false">G99*(1+Paramètres!$C$85)-((MIN(MAX(0,MAX(0,G$59)+Paramètres!$C$86*G99),Paramètres!$C$78)*Paramètres!$C$79+MAX(0,MAX(0,G$59)+Paramètres!$C$86*G99-Paramètres!$C$78)*Paramètres!$C$80)-(MIN(MAX(0,MAX(0,G$59)),Paramètres!$C$78)*Paramètres!$C$79+MAX(0,MAX(0,G$59)-Paramètres!$C$78)*Paramètres!$C$80))+G$66</f>
        <v>232329.862396286</v>
      </c>
      <c r="H100" s="24" t="n">
        <f aca="false">H99*(1+Paramètres!$C$85)-((MIN(MAX(0,MAX(0,H$59)+Paramètres!$C$86*H99),Paramètres!$C$78)*Paramètres!$C$79+MAX(0,MAX(0,H$59)+Paramètres!$C$86*H99-Paramètres!$C$78)*Paramètres!$C$80)-(MIN(MAX(0,MAX(0,H$59)),Paramètres!$C$78)*Paramètres!$C$79+MAX(0,MAX(0,H$59)-Paramètres!$C$78)*Paramètres!$C$80))+H$66</f>
        <v>330410.578821985</v>
      </c>
      <c r="I100" s="24" t="n">
        <f aca="false">I99*(1+Paramètres!$C$85)-((MIN(MAX(0,MAX(0,I$59)+Paramètres!$C$86*I99),Paramètres!$C$78)*Paramètres!$C$79+MAX(0,MAX(0,I$59)+Paramètres!$C$86*I99-Paramètres!$C$78)*Paramètres!$C$80)-(MIN(MAX(0,MAX(0,I$59)),Paramètres!$C$78)*Paramètres!$C$79+MAX(0,MAX(0,I$59)-Paramètres!$C$78)*Paramètres!$C$80))+I$66</f>
        <v>425638.054929635</v>
      </c>
      <c r="J100" s="24" t="n">
        <f aca="false">J99*(1+Paramètres!$C$85)-((MIN(MAX(0,MAX(0,J$59)+Paramètres!$C$86*J99),Paramètres!$C$78)*Paramètres!$C$79+MAX(0,MAX(0,J$59)+Paramètres!$C$86*J99-Paramètres!$C$78)*Paramètres!$C$80)-(MIN(MAX(0,MAX(0,J$59)),Paramètres!$C$78)*Paramètres!$C$79+MAX(0,MAX(0,J$59)-Paramètres!$C$78)*Paramètres!$C$80))+J$66</f>
        <v>473086.938056872</v>
      </c>
      <c r="K100" s="24" t="n">
        <f aca="false">K99*(1+Paramètres!$C$85)-((MIN(MAX(0,MAX(0,K$59)+Paramètres!$C$86*K99),Paramètres!$C$78)*Paramètres!$C$79+MAX(0,MAX(0,K$59)+Paramètres!$C$86*K99-Paramètres!$C$78)*Paramètres!$C$80)-(MIN(MAX(0,MAX(0,K$59)),Paramètres!$C$78)*Paramètres!$C$79+MAX(0,MAX(0,K$59)-Paramètres!$C$78)*Paramètres!$C$80))+K$66</f>
        <v>560899.851419691</v>
      </c>
      <c r="L100" s="24" t="n">
        <f aca="false">L99*(1+Paramètres!$C$85)-((MIN(MAX(0,MAX(0,L$59)+Paramètres!$C$86*L99),Paramètres!$C$78)*Paramètres!$C$79+MAX(0,MAX(0,L$59)+Paramètres!$C$86*L99-Paramètres!$C$78)*Paramètres!$C$80)-(MIN(MAX(0,MAX(0,L$59)),Paramètres!$C$78)*Paramètres!$C$79+MAX(0,MAX(0,L$59)-Paramètres!$C$78)*Paramètres!$C$80))+L$66</f>
        <v>692619.22146392</v>
      </c>
      <c r="M100" s="24" t="n">
        <f aca="false">M99*(1+Paramètres!$C$85)-((MIN(MAX(0,MAX(0,M$59)+Paramètres!$C$86*M99),Paramètres!$C$78)*Paramètres!$C$79+MAX(0,MAX(0,M$59)+Paramètres!$C$86*M99-Paramètres!$C$78)*Paramètres!$C$80)-(MIN(MAX(0,MAX(0,M$59)),Paramètres!$C$78)*Paramètres!$C$79+MAX(0,MAX(0,M$59)-Paramètres!$C$78)*Paramètres!$C$80))+M$66</f>
        <v>912151.504870968</v>
      </c>
      <c r="N100" s="24" t="n">
        <f aca="false">N99*(1+Paramètres!$C$85)-((MIN(MAX(0,MAX(0,N$59)+Paramètres!$C$86*N99),Paramètres!$C$78)*Paramètres!$C$79+MAX(0,MAX(0,N$59)+Paramètres!$C$86*N99-Paramètres!$C$78)*Paramètres!$C$80)-(MIN(MAX(0,MAX(0,N$59)),Paramètres!$C$78)*Paramètres!$C$79+MAX(0,MAX(0,N$59)-Paramètres!$C$78)*Paramètres!$C$80))+N$66</f>
        <v>1131683.78827802</v>
      </c>
    </row>
    <row r="101" customFormat="false" ht="15" hidden="false" customHeight="false" outlineLevel="0" collapsed="false">
      <c r="B101" s="11" t="s">
        <v>324</v>
      </c>
      <c r="C101" s="24" t="n">
        <f aca="false">C100*(1+Paramètres!$C$85)-((MIN(MAX(0,MAX(0,C$59)+Paramètres!$C$86*C100),Paramètres!$C$78)*Paramètres!$C$79+MAX(0,MAX(0,C$59)+Paramètres!$C$86*C100-Paramètres!$C$78)*Paramètres!$C$80)-(MIN(MAX(0,MAX(0,C$59)),Paramètres!$C$78)*Paramètres!$C$79+MAX(0,MAX(0,C$59)-Paramètres!$C$78)*Paramètres!$C$80))+C$66</f>
        <v>380270.67619482</v>
      </c>
      <c r="D101" s="24" t="n">
        <f aca="false">D100*(1+Paramètres!$C$85)-((MIN(MAX(0,MAX(0,D$59)+Paramètres!$C$86*D100),Paramètres!$C$78)*Paramètres!$C$79+MAX(0,MAX(0,D$59)+Paramètres!$C$86*D100-Paramètres!$C$78)*Paramètres!$C$80)-(MIN(MAX(0,MAX(0,D$59)),Paramètres!$C$78)*Paramètres!$C$79+MAX(0,MAX(0,D$59)-Paramètres!$C$78)*Paramètres!$C$80))+D$66</f>
        <v>0</v>
      </c>
      <c r="E101" s="24" t="n">
        <f aca="false">E100*(1+Paramètres!$C$85)-((MIN(MAX(0,MAX(0,E$59)+Paramètres!$C$86*E100),Paramètres!$C$78)*Paramètres!$C$79+MAX(0,MAX(0,E$59)+Paramètres!$C$86*E100-Paramètres!$C$78)*Paramètres!$C$80)-(MIN(MAX(0,MAX(0,E$59)),Paramètres!$C$78)*Paramètres!$C$79+MAX(0,MAX(0,E$59)-Paramètres!$C$78)*Paramètres!$C$80))+E$66</f>
        <v>31356.152928219</v>
      </c>
      <c r="F101" s="24" t="n">
        <f aca="false">F100*(1+Paramètres!$C$85)-((MIN(MAX(0,MAX(0,F$59)+Paramètres!$C$86*F100),Paramètres!$C$78)*Paramètres!$C$79+MAX(0,MAX(0,F$59)+Paramètres!$C$86*F100-Paramètres!$C$78)*Paramètres!$C$80)-(MIN(MAX(0,MAX(0,F$59)),Paramètres!$C$78)*Paramètres!$C$79+MAX(0,MAX(0,F$59)-Paramètres!$C$78)*Paramètres!$C$80))+F$66</f>
        <v>152162.174968849</v>
      </c>
      <c r="G101" s="24" t="n">
        <f aca="false">G100*(1+Paramètres!$C$85)-((MIN(MAX(0,MAX(0,G$59)+Paramètres!$C$86*G100),Paramètres!$C$78)*Paramètres!$C$79+MAX(0,MAX(0,G$59)+Paramètres!$C$86*G100-Paramètres!$C$78)*Paramètres!$C$80)-(MIN(MAX(0,MAX(0,G$59)),Paramètres!$C$78)*Paramètres!$C$79+MAX(0,MAX(0,G$59)-Paramètres!$C$78)*Paramètres!$C$80))+G$66</f>
        <v>267535.622541993</v>
      </c>
      <c r="H101" s="24" t="n">
        <f aca="false">H100*(1+Paramètres!$C$85)-((MIN(MAX(0,MAX(0,H$59)+Paramètres!$C$86*H100),Paramètres!$C$78)*Paramètres!$C$79+MAX(0,MAX(0,H$59)+Paramètres!$C$86*H100-Paramètres!$C$78)*Paramètres!$C$80)-(MIN(MAX(0,MAX(0,H$59)),Paramètres!$C$78)*Paramètres!$C$79+MAX(0,MAX(0,H$59)-Paramètres!$C$78)*Paramètres!$C$80))+H$66</f>
        <v>380270.67619482</v>
      </c>
      <c r="I101" s="24" t="n">
        <f aca="false">I100*(1+Paramètres!$C$85)-((MIN(MAX(0,MAX(0,I$59)+Paramètres!$C$86*I100),Paramètres!$C$78)*Paramètres!$C$79+MAX(0,MAX(0,I$59)+Paramètres!$C$86*I100-Paramètres!$C$78)*Paramètres!$C$80)-(MIN(MAX(0,MAX(0,I$59)),Paramètres!$C$78)*Paramètres!$C$79+MAX(0,MAX(0,I$59)-Paramètres!$C$78)*Paramètres!$C$80))+I$66</f>
        <v>489585.079038057</v>
      </c>
      <c r="J101" s="24" t="n">
        <f aca="false">J100*(1+Paramètres!$C$85)-((MIN(MAX(0,MAX(0,J$59)+Paramètres!$C$86*J100),Paramètres!$C$78)*Paramètres!$C$79+MAX(0,MAX(0,J$59)+Paramètres!$C$86*J100-Paramètres!$C$78)*Paramètres!$C$80)-(MIN(MAX(0,MAX(0,J$59)),Paramètres!$C$78)*Paramètres!$C$79+MAX(0,MAX(0,J$59)-Paramètres!$C$78)*Paramètres!$C$80))+J$66</f>
        <v>544162.589030569</v>
      </c>
      <c r="K101" s="24" t="n">
        <f aca="false">K100*(1+Paramètres!$C$85)-((MIN(MAX(0,MAX(0,K$59)+Paramètres!$C$86*K100),Paramètres!$C$78)*Paramètres!$C$79+MAX(0,MAX(0,K$59)+Paramètres!$C$86*K100-Paramètres!$C$78)*Paramètres!$C$80)-(MIN(MAX(0,MAX(0,K$59)),Paramètres!$C$78)*Paramètres!$C$79+MAX(0,MAX(0,K$59)-Paramètres!$C$78)*Paramètres!$C$80))+K$66</f>
        <v>645168.341761971</v>
      </c>
      <c r="L101" s="24" t="n">
        <f aca="false">L100*(1+Paramètres!$C$85)-((MIN(MAX(0,MAX(0,L$59)+Paramètres!$C$86*L100),Paramètres!$C$78)*Paramètres!$C$79+MAX(0,MAX(0,L$59)+Paramètres!$C$86*L100-Paramètres!$C$78)*Paramètres!$C$80)-(MIN(MAX(0,MAX(0,L$59)),Paramètres!$C$78)*Paramètres!$C$79+MAX(0,MAX(0,L$59)-Paramètres!$C$78)*Paramètres!$C$80))+L$66</f>
        <v>796676.970859075</v>
      </c>
      <c r="M101" s="24" t="n">
        <f aca="false">M100*(1+Paramètres!$C$85)-((MIN(MAX(0,MAX(0,M$59)+Paramètres!$C$86*M100),Paramètres!$C$78)*Paramètres!$C$79+MAX(0,MAX(0,M$59)+Paramètres!$C$86*M100-Paramètres!$C$78)*Paramètres!$C$80)-(MIN(MAX(0,MAX(0,M$59)),Paramètres!$C$78)*Paramètres!$C$79+MAX(0,MAX(0,M$59)-Paramètres!$C$78)*Paramètres!$C$80))+M$66</f>
        <v>1049191.35268758</v>
      </c>
      <c r="N101" s="24" t="n">
        <f aca="false">N100*(1+Paramètres!$C$85)-((MIN(MAX(0,MAX(0,N$59)+Paramètres!$C$86*N100),Paramètres!$C$78)*Paramètres!$C$79+MAX(0,MAX(0,N$59)+Paramètres!$C$86*N100-Paramètres!$C$78)*Paramètres!$C$80)-(MIN(MAX(0,MAX(0,N$59)),Paramètres!$C$78)*Paramètres!$C$79+MAX(0,MAX(0,N$59)-Paramètres!$C$78)*Paramètres!$C$80))+N$66</f>
        <v>1301705.73451609</v>
      </c>
    </row>
    <row r="102" customFormat="false" ht="15" hidden="false" customHeight="false" outlineLevel="0" collapsed="false">
      <c r="B102" s="11" t="s">
        <v>325</v>
      </c>
      <c r="C102" s="24" t="n">
        <f aca="false">C101*(1+Paramètres!$C$85)-((MIN(MAX(0,MAX(0,C$59)+Paramètres!$C$86*C101),Paramètres!$C$78)*Paramètres!$C$79+MAX(0,MAX(0,C$59)+Paramètres!$C$86*C101-Paramètres!$C$78)*Paramètres!$C$80)-(MIN(MAX(0,MAX(0,C$59)),Paramètres!$C$78)*Paramètres!$C$79+MAX(0,MAX(0,C$59)-Paramètres!$C$78)*Paramètres!$C$80))+C$66</f>
        <v>433371.679896889</v>
      </c>
      <c r="D102" s="24" t="n">
        <f aca="false">D101*(1+Paramètres!$C$85)-((MIN(MAX(0,MAX(0,D$59)+Paramètres!$C$86*D101),Paramètres!$C$78)*Paramètres!$C$79+MAX(0,MAX(0,D$59)+Paramètres!$C$86*D101-Paramètres!$C$78)*Paramètres!$C$80)-(MIN(MAX(0,MAX(0,D$59)),Paramètres!$C$78)*Paramètres!$C$79+MAX(0,MAX(0,D$59)-Paramètres!$C$78)*Paramètres!$C$80))+D$66</f>
        <v>0</v>
      </c>
      <c r="E102" s="24" t="n">
        <f aca="false">E101*(1+Paramètres!$C$85)-((MIN(MAX(0,MAX(0,E$59)+Paramètres!$C$86*E101),Paramètres!$C$78)*Paramètres!$C$79+MAX(0,MAX(0,E$59)+Paramètres!$C$86*E101-Paramètres!$C$78)*Paramètres!$C$80)-(MIN(MAX(0,MAX(0,E$59)),Paramètres!$C$78)*Paramètres!$C$79+MAX(0,MAX(0,E$59)-Paramètres!$C$78)*Paramètres!$C$80))+E$66</f>
        <v>35758.8550440341</v>
      </c>
      <c r="F102" s="24" t="n">
        <f aca="false">F101*(1+Paramètres!$C$85)-((MIN(MAX(0,MAX(0,F$59)+Paramètres!$C$86*F101),Paramètres!$C$78)*Paramètres!$C$79+MAX(0,MAX(0,F$59)+Paramètres!$C$86*F101-Paramètres!$C$78)*Paramètres!$C$80)-(MIN(MAX(0,MAX(0,F$59)),Paramètres!$C$78)*Paramètres!$C$79+MAX(0,MAX(0,F$59)-Paramètres!$C$78)*Paramètres!$C$80))+F$66</f>
        <v>173527.19162813</v>
      </c>
      <c r="G102" s="24" t="n">
        <f aca="false">G101*(1+Paramètres!$C$85)-((MIN(MAX(0,MAX(0,G$59)+Paramètres!$C$86*G101),Paramètres!$C$78)*Paramètres!$C$79+MAX(0,MAX(0,G$59)+Paramètres!$C$86*G101-Paramètres!$C$78)*Paramètres!$C$80)-(MIN(MAX(0,MAX(0,G$59)),Paramètres!$C$78)*Paramètres!$C$79+MAX(0,MAX(0,G$59)-Paramètres!$C$78)*Paramètres!$C$80))+G$66</f>
        <v>305100.168617462</v>
      </c>
      <c r="H102" s="24" t="n">
        <f aca="false">H101*(1+Paramètres!$C$85)-((MIN(MAX(0,MAX(0,H$59)+Paramètres!$C$86*H101),Paramètres!$C$78)*Paramètres!$C$79+MAX(0,MAX(0,H$59)+Paramètres!$C$86*H101-Paramètres!$C$78)*Paramètres!$C$80)-(MIN(MAX(0,MAX(0,H$59)),Paramètres!$C$78)*Paramètres!$C$79+MAX(0,MAX(0,H$59)-Paramètres!$C$78)*Paramètres!$C$80))+H$66</f>
        <v>433371.679896889</v>
      </c>
      <c r="I102" s="24" t="n">
        <f aca="false">I101*(1+Paramètres!$C$85)-((MIN(MAX(0,MAX(0,I$59)+Paramètres!$C$86*I101),Paramètres!$C$78)*Paramètres!$C$79+MAX(0,MAX(0,I$59)+Paramètres!$C$86*I101-Paramètres!$C$78)*Paramètres!$C$80)-(MIN(MAX(0,MAX(0,I$59)),Paramètres!$C$78)*Paramètres!$C$79+MAX(0,MAX(0,I$59)-Paramètres!$C$78)*Paramètres!$C$80))+I$66</f>
        <v>557688.659713525</v>
      </c>
      <c r="J102" s="24" t="n">
        <f aca="false">J101*(1+Paramètres!$C$85)-((MIN(MAX(0,MAX(0,J$59)+Paramètres!$C$86*J101),Paramètres!$C$78)*Paramètres!$C$79+MAX(0,MAX(0,J$59)+Paramètres!$C$86*J101-Paramètres!$C$78)*Paramètres!$C$80)-(MIN(MAX(0,MAX(0,J$59)),Paramètres!$C$78)*Paramètres!$C$79+MAX(0,MAX(0,J$59)-Paramètres!$C$78)*Paramètres!$C$80))+J$66</f>
        <v>619858.157317555</v>
      </c>
      <c r="K102" s="24" t="n">
        <f aca="false">K101*(1+Paramètres!$C$85)-((MIN(MAX(0,MAX(0,K$59)+Paramètres!$C$86*K101),Paramètres!$C$78)*Paramètres!$C$79+MAX(0,MAX(0,K$59)+Paramètres!$C$86*K101-Paramètres!$C$78)*Paramètres!$C$80)-(MIN(MAX(0,MAX(0,K$59)),Paramètres!$C$78)*Paramètres!$C$79+MAX(0,MAX(0,K$59)-Paramètres!$C$78)*Paramètres!$C$80))+K$66</f>
        <v>734914.283976499</v>
      </c>
      <c r="L102" s="24" t="n">
        <f aca="false">L101*(1+Paramètres!$C$85)-((MIN(MAX(0,MAX(0,L$59)+Paramètres!$C$86*L101),Paramètres!$C$78)*Paramètres!$C$79+MAX(0,MAX(0,L$59)+Paramètres!$C$86*L101-Paramètres!$C$78)*Paramètres!$C$80)-(MIN(MAX(0,MAX(0,L$59)),Paramètres!$C$78)*Paramètres!$C$79+MAX(0,MAX(0,L$59)-Paramètres!$C$78)*Paramètres!$C$80))+L$66</f>
        <v>907498.473964915</v>
      </c>
      <c r="M102" s="24" t="n">
        <f aca="false">M101*(1+Paramètres!$C$85)-((MIN(MAX(0,MAX(0,M$59)+Paramètres!$C$86*M101),Paramètres!$C$78)*Paramètres!$C$79+MAX(0,MAX(0,M$59)+Paramètres!$C$86*M101-Paramètres!$C$78)*Paramètres!$C$80)-(MIN(MAX(0,MAX(0,M$59)),Paramètres!$C$78)*Paramètres!$C$79+MAX(0,MAX(0,M$59)-Paramètres!$C$78)*Paramètres!$C$80))+M$66</f>
        <v>1195138.79061227</v>
      </c>
      <c r="N102" s="24" t="n">
        <f aca="false">N101*(1+Paramètres!$C$85)-((MIN(MAX(0,MAX(0,N$59)+Paramètres!$C$86*N101),Paramètres!$C$78)*Paramètres!$C$79+MAX(0,MAX(0,N$59)+Paramètres!$C$86*N101-Paramètres!$C$78)*Paramètres!$C$80)-(MIN(MAX(0,MAX(0,N$59)),Paramètres!$C$78)*Paramètres!$C$79+MAX(0,MAX(0,N$59)-Paramètres!$C$78)*Paramètres!$C$80))+N$66</f>
        <v>1482779.10725963</v>
      </c>
    </row>
    <row r="103" customFormat="false" ht="15" hidden="false" customHeight="false" outlineLevel="0" collapsed="false">
      <c r="B103" s="11" t="s">
        <v>326</v>
      </c>
      <c r="C103" s="24" t="n">
        <f aca="false">C102*(1+Paramètres!$C$85)-((MIN(MAX(0,MAX(0,C$59)+Paramètres!$C$86*C102),Paramètres!$C$78)*Paramètres!$C$79+MAX(0,MAX(0,C$59)+Paramètres!$C$86*C102-Paramètres!$C$78)*Paramètres!$C$80)-(MIN(MAX(0,MAX(0,C$59)),Paramètres!$C$78)*Paramètres!$C$79+MAX(0,MAX(0,C$59)-Paramètres!$C$78)*Paramètres!$C$80))+C$66</f>
        <v>489924.248839593</v>
      </c>
      <c r="D103" s="24" t="n">
        <f aca="false">D102*(1+Paramètres!$C$85)-((MIN(MAX(0,MAX(0,D$59)+Paramètres!$C$86*D102),Paramètres!$C$78)*Paramètres!$C$79+MAX(0,MAX(0,D$59)+Paramètres!$C$86*D102-Paramètres!$C$78)*Paramètres!$C$80)-(MIN(MAX(0,MAX(0,D$59)),Paramètres!$C$78)*Paramètres!$C$79+MAX(0,MAX(0,D$59)-Paramètres!$C$78)*Paramètres!$C$80))+D$66</f>
        <v>0</v>
      </c>
      <c r="E103" s="24" t="n">
        <f aca="false">E102*(1+Paramètres!$C$85)-((MIN(MAX(0,MAX(0,E$59)+Paramètres!$C$86*E102),Paramètres!$C$78)*Paramètres!$C$79+MAX(0,MAX(0,E$59)+Paramètres!$C$86*E102-Paramètres!$C$78)*Paramètres!$C$80)-(MIN(MAX(0,MAX(0,E$59)),Paramètres!$C$78)*Paramètres!$C$79+MAX(0,MAX(0,E$59)-Paramètres!$C$78)*Paramètres!$C$80))+E$66</f>
        <v>40456.5382016087</v>
      </c>
      <c r="F103" s="24" t="n">
        <f aca="false">F102*(1+Paramètres!$C$85)-((MIN(MAX(0,MAX(0,F$59)+Paramètres!$C$86*F102),Paramètres!$C$78)*Paramètres!$C$79+MAX(0,MAX(0,F$59)+Paramètres!$C$86*F102-Paramètres!$C$78)*Paramètres!$C$80)-(MIN(MAX(0,MAX(0,F$59)),Paramètres!$C$78)*Paramètres!$C$79+MAX(0,MAX(0,F$59)-Paramètres!$C$78)*Paramètres!$C$80))+F$66</f>
        <v>196323.664403583</v>
      </c>
      <c r="G103" s="24" t="n">
        <f aca="false">G102*(1+Paramètres!$C$85)-((MIN(MAX(0,MAX(0,G$59)+Paramètres!$C$86*G102),Paramètres!$C$78)*Paramètres!$C$79+MAX(0,MAX(0,G$59)+Paramètres!$C$86*G102-Paramètres!$C$78)*Paramètres!$C$80)-(MIN(MAX(0,MAX(0,G$59)),Paramètres!$C$78)*Paramètres!$C$79+MAX(0,MAX(0,G$59)-Paramètres!$C$78)*Paramètres!$C$80))+G$66</f>
        <v>345181.539279987</v>
      </c>
      <c r="H103" s="24" t="n">
        <f aca="false">H102*(1+Paramètres!$C$85)-((MIN(MAX(0,MAX(0,H$59)+Paramètres!$C$86*H102),Paramètres!$C$78)*Paramètres!$C$79+MAX(0,MAX(0,H$59)+Paramètres!$C$86*H102-Paramètres!$C$78)*Paramètres!$C$80)-(MIN(MAX(0,MAX(0,H$59)),Paramètres!$C$78)*Paramètres!$C$79+MAX(0,MAX(0,H$59)-Paramètres!$C$78)*Paramètres!$C$80))+H$66</f>
        <v>489924.248839593</v>
      </c>
      <c r="I103" s="24" t="n">
        <f aca="false">I102*(1+Paramètres!$C$85)-((MIN(MAX(0,MAX(0,I$59)+Paramètres!$C$86*I102),Paramètres!$C$78)*Paramètres!$C$79+MAX(0,MAX(0,I$59)+Paramètres!$C$86*I102-Paramètres!$C$78)*Paramètres!$C$80)-(MIN(MAX(0,MAX(0,I$59)),Paramètres!$C$78)*Paramètres!$C$79+MAX(0,MAX(0,I$59)-Paramètres!$C$78)*Paramètres!$C$80))+I$66</f>
        <v>630218.973132899</v>
      </c>
      <c r="J103" s="24" t="n">
        <f aca="false">J102*(1+Paramètres!$C$85)-((MIN(MAX(0,MAX(0,J$59)+Paramètres!$C$86*J102),Paramètres!$C$78)*Paramètres!$C$79+MAX(0,MAX(0,J$59)+Paramètres!$C$86*J102-Paramètres!$C$78)*Paramètres!$C$80)-(MIN(MAX(0,MAX(0,J$59)),Paramètres!$C$78)*Paramètres!$C$79+MAX(0,MAX(0,J$59)-Paramètres!$C$78)*Paramètres!$C$80))+J$66</f>
        <v>700473.937543197</v>
      </c>
      <c r="K103" s="24" t="n">
        <f aca="false">K102*(1+Paramètres!$C$85)-((MIN(MAX(0,MAX(0,K$59)+Paramètres!$C$86*K102),Paramètres!$C$78)*Paramètres!$C$79+MAX(0,MAX(0,K$59)+Paramètres!$C$86*K102-Paramètres!$C$78)*Paramètres!$C$80)-(MIN(MAX(0,MAX(0,K$59)),Paramètres!$C$78)*Paramètres!$C$79+MAX(0,MAX(0,K$59)-Paramètres!$C$78)*Paramètres!$C$80))+K$66</f>
        <v>830493.712434972</v>
      </c>
      <c r="L103" s="24" t="n">
        <f aca="false">L102*(1+Paramètres!$C$85)-((MIN(MAX(0,MAX(0,L$59)+Paramètres!$C$86*L102),Paramètres!$C$78)*Paramètres!$C$79+MAX(0,MAX(0,L$59)+Paramètres!$C$86*L102-Paramètres!$C$78)*Paramètres!$C$80)-(MIN(MAX(0,MAX(0,L$59)),Paramètres!$C$78)*Paramètres!$C$79+MAX(0,MAX(0,L$59)-Paramètres!$C$78)*Paramètres!$C$80))+L$66</f>
        <v>1025523.37477263</v>
      </c>
      <c r="M103" s="24" t="n">
        <f aca="false">M102*(1+Paramètres!$C$85)-((MIN(MAX(0,MAX(0,M$59)+Paramètres!$C$86*M102),Paramètres!$C$78)*Paramètres!$C$79+MAX(0,MAX(0,M$59)+Paramètres!$C$86*M102-Paramètres!$C$78)*Paramètres!$C$80)-(MIN(MAX(0,MAX(0,M$59)),Paramètres!$C$78)*Paramètres!$C$79+MAX(0,MAX(0,M$59)-Paramètres!$C$78)*Paramètres!$C$80))+M$66</f>
        <v>1350572.81200207</v>
      </c>
      <c r="N103" s="24" t="n">
        <f aca="false">N102*(1+Paramètres!$C$85)-((MIN(MAX(0,MAX(0,N$59)+Paramètres!$C$86*N102),Paramètres!$C$78)*Paramètres!$C$79+MAX(0,MAX(0,N$59)+Paramètres!$C$86*N102-Paramètres!$C$78)*Paramètres!$C$80)-(MIN(MAX(0,MAX(0,N$59)),Paramètres!$C$78)*Paramètres!$C$79+MAX(0,MAX(0,N$59)-Paramètres!$C$78)*Paramètres!$C$80))+N$66</f>
        <v>1675622.24923151</v>
      </c>
    </row>
    <row r="104" customFormat="false" ht="15" hidden="false" customHeight="false" outlineLevel="0" collapsed="false">
      <c r="B104" s="11" t="s">
        <v>327</v>
      </c>
      <c r="C104" s="24" t="n">
        <f aca="false">C103*(1+Paramètres!$C$85)-((MIN(MAX(0,MAX(0,C$59)+Paramètres!$C$86*C103),Paramètres!$C$78)*Paramètres!$C$79+MAX(0,MAX(0,C$59)+Paramètres!$C$86*C103-Paramètres!$C$78)*Paramètres!$C$80)-(MIN(MAX(0,MAX(0,C$59)),Paramètres!$C$78)*Paramètres!$C$79+MAX(0,MAX(0,C$59)-Paramètres!$C$78)*Paramètres!$C$80))+C$66</f>
        <v>550152.734763572</v>
      </c>
      <c r="D104" s="24" t="n">
        <f aca="false">D103*(1+Paramètres!$C$85)-((MIN(MAX(0,MAX(0,D$59)+Paramètres!$C$86*D103),Paramètres!$C$78)*Paramètres!$C$79+MAX(0,MAX(0,D$59)+Paramètres!$C$86*D103-Paramètres!$C$78)*Paramètres!$C$80)-(MIN(MAX(0,MAX(0,D$59)),Paramètres!$C$78)*Paramètres!$C$79+MAX(0,MAX(0,D$59)-Paramètres!$C$78)*Paramètres!$C$80))+D$66</f>
        <v>0</v>
      </c>
      <c r="E104" s="24" t="n">
        <f aca="false">E103*(1+Paramètres!$C$85)-((MIN(MAX(0,MAX(0,E$59)+Paramètres!$C$86*E103),Paramètres!$C$78)*Paramètres!$C$79+MAX(0,MAX(0,E$59)+Paramètres!$C$86*E103-Paramètres!$C$78)*Paramètres!$C$80)-(MIN(MAX(0,MAX(0,E$59)),Paramètres!$C$78)*Paramètres!$C$79+MAX(0,MAX(0,E$59)-Paramètres!$C$78)*Paramètres!$C$80))+E$66</f>
        <v>45468.9661307409</v>
      </c>
      <c r="F104" s="24" t="n">
        <f aca="false">F103*(1+Paramètres!$C$85)-((MIN(MAX(0,MAX(0,F$59)+Paramètres!$C$86*F103),Paramètres!$C$78)*Paramètres!$C$79+MAX(0,MAX(0,F$59)+Paramètres!$C$86*F103-Paramètres!$C$78)*Paramètres!$C$80)-(MIN(MAX(0,MAX(0,F$59)),Paramètres!$C$78)*Paramètres!$C$79+MAX(0,MAX(0,F$59)-Paramètres!$C$78)*Paramètres!$C$80))+F$66</f>
        <v>220647.500854992</v>
      </c>
      <c r="G104" s="24" t="n">
        <f aca="false">G103*(1+Paramètres!$C$85)-((MIN(MAX(0,MAX(0,G$59)+Paramètres!$C$86*G103),Paramètres!$C$78)*Paramètres!$C$79+MAX(0,MAX(0,G$59)+Paramètres!$C$86*G103-Paramètres!$C$78)*Paramètres!$C$80)-(MIN(MAX(0,MAX(0,G$59)),Paramètres!$C$78)*Paramètres!$C$79+MAX(0,MAX(0,G$59)-Paramètres!$C$78)*Paramètres!$C$80))+G$66</f>
        <v>387948.361776902</v>
      </c>
      <c r="H104" s="24" t="n">
        <f aca="false">H103*(1+Paramètres!$C$85)-((MIN(MAX(0,MAX(0,H$59)+Paramètres!$C$86*H103),Paramètres!$C$78)*Paramètres!$C$79+MAX(0,MAX(0,H$59)+Paramètres!$C$86*H103-Paramètres!$C$78)*Paramètres!$C$80)-(MIN(MAX(0,MAX(0,H$59)),Paramètres!$C$78)*Paramètres!$C$79+MAX(0,MAX(0,H$59)-Paramètres!$C$78)*Paramètres!$C$80))+H$66</f>
        <v>550152.734763572</v>
      </c>
      <c r="I104" s="24" t="n">
        <f aca="false">I103*(1+Paramètres!$C$85)-((MIN(MAX(0,MAX(0,I$59)+Paramètres!$C$86*I103),Paramètres!$C$78)*Paramètres!$C$79+MAX(0,MAX(0,I$59)+Paramètres!$C$86*I103-Paramètres!$C$78)*Paramètres!$C$80)-(MIN(MAX(0,MAX(0,I$59)),Paramètres!$C$78)*Paramètres!$C$79+MAX(0,MAX(0,I$59)-Paramètres!$C$78)*Paramètres!$C$80))+I$66</f>
        <v>707463.756924532</v>
      </c>
      <c r="J104" s="24" t="n">
        <f aca="false">J103*(1+Paramètres!$C$85)-((MIN(MAX(0,MAX(0,J$59)+Paramètres!$C$86*J103),Paramètres!$C$78)*Paramètres!$C$79+MAX(0,MAX(0,J$59)+Paramètres!$C$86*J103-Paramètres!$C$78)*Paramètres!$C$80)-(MIN(MAX(0,MAX(0,J$59)),Paramètres!$C$78)*Paramètres!$C$79+MAX(0,MAX(0,J$59)-Paramètres!$C$78)*Paramètres!$C$80))+J$66</f>
        <v>786329.743483504</v>
      </c>
      <c r="K104" s="24" t="n">
        <f aca="false">K103*(1+Paramètres!$C$85)-((MIN(MAX(0,MAX(0,K$59)+Paramètres!$C$86*K103),Paramètres!$C$78)*Paramètres!$C$79+MAX(0,MAX(0,K$59)+Paramètres!$C$86*K103-Paramètres!$C$78)*Paramètres!$C$80)-(MIN(MAX(0,MAX(0,K$59)),Paramètres!$C$78)*Paramètres!$C$79+MAX(0,MAX(0,K$59)-Paramètres!$C$78)*Paramètres!$C$80))+K$66</f>
        <v>932285.803743245</v>
      </c>
      <c r="L104" s="24" t="n">
        <f aca="false">L103*(1+Paramètres!$C$85)-((MIN(MAX(0,MAX(0,L$59)+Paramètres!$C$86*L103),Paramètres!$C$78)*Paramètres!$C$79+MAX(0,MAX(0,L$59)+Paramètres!$C$86*L103-Paramètres!$C$78)*Paramètres!$C$80)-(MIN(MAX(0,MAX(0,L$59)),Paramètres!$C$78)*Paramètres!$C$79+MAX(0,MAX(0,L$59)-Paramètres!$C$78)*Paramètres!$C$80))+L$66</f>
        <v>1151219.89413286</v>
      </c>
      <c r="M104" s="24" t="n">
        <f aca="false">M103*(1+Paramètres!$C$85)-((MIN(MAX(0,MAX(0,M$59)+Paramètres!$C$86*M103),Paramètres!$C$78)*Paramètres!$C$79+MAX(0,MAX(0,M$59)+Paramètres!$C$86*M103-Paramètres!$C$78)*Paramètres!$C$80)-(MIN(MAX(0,MAX(0,M$59)),Paramètres!$C$78)*Paramètres!$C$79+MAX(0,MAX(0,M$59)-Paramètres!$C$78)*Paramètres!$C$80))+M$66</f>
        <v>1516110.04478221</v>
      </c>
      <c r="N104" s="24" t="n">
        <f aca="false">N103*(1+Paramètres!$C$85)-((MIN(MAX(0,MAX(0,N$59)+Paramètres!$C$86*N103),Paramètres!$C$78)*Paramètres!$C$79+MAX(0,MAX(0,N$59)+Paramètres!$C$86*N103-Paramètres!$C$78)*Paramètres!$C$80)-(MIN(MAX(0,MAX(0,N$59)),Paramètres!$C$78)*Paramètres!$C$79+MAX(0,MAX(0,N$59)-Paramètres!$C$78)*Paramètres!$C$80))+N$66</f>
        <v>1881000.19543156</v>
      </c>
    </row>
    <row r="105" customFormat="false" ht="15" hidden="false" customHeight="false" outlineLevel="0" collapsed="false">
      <c r="B105" s="11" t="s">
        <v>328</v>
      </c>
      <c r="C105" s="24" t="n">
        <f aca="false">C104*(1+Paramètres!$C$85)-((MIN(MAX(0,MAX(0,C$59)+Paramètres!$C$86*C104),Paramètres!$C$78)*Paramètres!$C$79+MAX(0,MAX(0,C$59)+Paramètres!$C$86*C104-Paramètres!$C$78)*Paramètres!$C$80)-(MIN(MAX(0,MAX(0,C$59)),Paramètres!$C$78)*Paramètres!$C$79+MAX(0,MAX(0,C$59)-Paramètres!$C$78)*Paramètres!$C$80))+C$66</f>
        <v>614296.07227261</v>
      </c>
      <c r="D105" s="24" t="n">
        <f aca="false">D104*(1+Paramètres!$C$85)-((MIN(MAX(0,MAX(0,D$59)+Paramètres!$C$86*D104),Paramètres!$C$78)*Paramètres!$C$79+MAX(0,MAX(0,D$59)+Paramètres!$C$86*D104-Paramètres!$C$78)*Paramètres!$C$80)-(MIN(MAX(0,MAX(0,D$59)),Paramètres!$C$78)*Paramètres!$C$79+MAX(0,MAX(0,D$59)-Paramètres!$C$78)*Paramètres!$C$80))+D$66</f>
        <v>0</v>
      </c>
      <c r="E105" s="24" t="n">
        <f aca="false">E104*(1+Paramètres!$C$85)-((MIN(MAX(0,MAX(0,E$59)+Paramètres!$C$86*E104),Paramètres!$C$78)*Paramètres!$C$79+MAX(0,MAX(0,E$59)+Paramètres!$C$86*E104-Paramètres!$C$78)*Paramètres!$C$80)-(MIN(MAX(0,MAX(0,E$59)),Paramètres!$C$78)*Paramètres!$C$79+MAX(0,MAX(0,E$59)-Paramètres!$C$78)*Paramètres!$C$80))+E$66</f>
        <v>50817.2267311249</v>
      </c>
      <c r="F105" s="24" t="n">
        <f aca="false">F104*(1+Paramètres!$C$85)-((MIN(MAX(0,MAX(0,F$59)+Paramètres!$C$86*F104),Paramètres!$C$78)*Paramètres!$C$79+MAX(0,MAX(0,F$59)+Paramètres!$C$86*F104-Paramètres!$C$78)*Paramètres!$C$80)-(MIN(MAX(0,MAX(0,F$59)),Paramètres!$C$78)*Paramètres!$C$79+MAX(0,MAX(0,F$59)-Paramètres!$C$78)*Paramètres!$C$80))+F$66</f>
        <v>246601.034348644</v>
      </c>
      <c r="G105" s="24" t="n">
        <f aca="false">G104*(1+Paramètres!$C$85)-((MIN(MAX(0,MAX(0,G$59)+Paramètres!$C$86*G104),Paramètres!$C$78)*Paramètres!$C$79+MAX(0,MAX(0,G$59)+Paramètres!$C$86*G104-Paramètres!$C$78)*Paramètres!$C$80)-(MIN(MAX(0,MAX(0,G$59)),Paramètres!$C$78)*Paramètres!$C$79+MAX(0,MAX(0,G$59)-Paramètres!$C$78)*Paramètres!$C$80))+G$66</f>
        <v>433580.561381109</v>
      </c>
      <c r="H105" s="24" t="n">
        <f aca="false">H104*(1+Paramètres!$C$85)-((MIN(MAX(0,MAX(0,H$59)+Paramètres!$C$86*H104),Paramètres!$C$78)*Paramètres!$C$79+MAX(0,MAX(0,H$59)+Paramètres!$C$86*H104-Paramètres!$C$78)*Paramètres!$C$80)-(MIN(MAX(0,MAX(0,H$59)),Paramètres!$C$78)*Paramètres!$C$79+MAX(0,MAX(0,H$59)-Paramètres!$C$78)*Paramètres!$C$80))+H$66</f>
        <v>614296.07227261</v>
      </c>
      <c r="I105" s="24" t="n">
        <f aca="false">I104*(1+Paramètres!$C$85)-((MIN(MAX(0,MAX(0,I$59)+Paramètres!$C$86*I104),Paramètres!$C$78)*Paramètres!$C$79+MAX(0,MAX(0,I$59)+Paramètres!$C$86*I104-Paramètres!$C$78)*Paramètres!$C$80)-(MIN(MAX(0,MAX(0,I$59)),Paramètres!$C$78)*Paramètres!$C$79+MAX(0,MAX(0,I$59)-Paramètres!$C$78)*Paramètres!$C$80))+I$66</f>
        <v>789729.451662622</v>
      </c>
      <c r="J105" s="24" t="n">
        <f aca="false">J104*(1+Paramètres!$C$85)-((MIN(MAX(0,MAX(0,J$59)+Paramètres!$C$86*J104),Paramètres!$C$78)*Paramètres!$C$79+MAX(0,MAX(0,J$59)+Paramètres!$C$86*J104-Paramètres!$C$78)*Paramètres!$C$80)-(MIN(MAX(0,MAX(0,J$59)),Paramètres!$C$78)*Paramètres!$C$79+MAX(0,MAX(0,J$59)-Paramètres!$C$78)*Paramètres!$C$80))+J$66</f>
        <v>877766.176809932</v>
      </c>
      <c r="K105" s="24" t="n">
        <f aca="false">K104*(1+Paramètres!$C$85)-((MIN(MAX(0,MAX(0,K$59)+Paramètres!$C$86*K104),Paramètres!$C$78)*Paramètres!$C$79+MAX(0,MAX(0,K$59)+Paramètres!$C$86*K104-Paramètres!$C$78)*Paramètres!$C$80)-(MIN(MAX(0,MAX(0,K$59)),Paramètres!$C$78)*Paramètres!$C$79+MAX(0,MAX(0,K$59)-Paramètres!$C$78)*Paramètres!$C$80))+K$66</f>
        <v>1040694.38098656</v>
      </c>
      <c r="L105" s="24" t="n">
        <f aca="false">L104*(1+Paramètres!$C$85)-((MIN(MAX(0,MAX(0,L$59)+Paramètres!$C$86*L104),Paramètres!$C$78)*Paramètres!$C$79+MAX(0,MAX(0,L$59)+Paramètres!$C$86*L104-Paramètres!$C$78)*Paramètres!$C$80)-(MIN(MAX(0,MAX(0,L$59)),Paramètres!$C$78)*Paramètres!$C$79+MAX(0,MAX(0,L$59)-Paramètres!$C$78)*Paramètres!$C$80))+L$66</f>
        <v>1285086.68725149</v>
      </c>
      <c r="M105" s="24" t="n">
        <f aca="false">M104*(1+Paramètres!$C$85)-((MIN(MAX(0,MAX(0,M$59)+Paramètres!$C$86*M104),Paramètres!$C$78)*Paramètres!$C$79+MAX(0,MAX(0,M$59)+Paramètres!$C$86*M104-Paramètres!$C$78)*Paramètres!$C$80)-(MIN(MAX(0,MAX(0,M$59)),Paramètres!$C$78)*Paramètres!$C$79+MAX(0,MAX(0,M$59)-Paramètres!$C$78)*Paramètres!$C$80))+M$66</f>
        <v>1692407.19769305</v>
      </c>
      <c r="N105" s="24" t="n">
        <f aca="false">N104*(1+Paramètres!$C$85)-((MIN(MAX(0,MAX(0,N$59)+Paramètres!$C$86*N104),Paramètres!$C$78)*Paramètres!$C$79+MAX(0,MAX(0,N$59)+Paramètres!$C$86*N104-Paramètres!$C$78)*Paramètres!$C$80)-(MIN(MAX(0,MAX(0,N$59)),Paramètres!$C$78)*Paramètres!$C$79+MAX(0,MAX(0,N$59)-Paramètres!$C$78)*Paramètres!$C$80))+N$66</f>
        <v>2099727.70813461</v>
      </c>
    </row>
    <row r="106" customFormat="false" ht="15" hidden="false" customHeight="false" outlineLevel="0" collapsed="false">
      <c r="B106" s="11" t="s">
        <v>329</v>
      </c>
      <c r="C106" s="24" t="n">
        <f aca="false">C105*(1+Paramètres!$C$85)-((MIN(MAX(0,MAX(0,C$59)+Paramètres!$C$86*C105),Paramètres!$C$78)*Paramètres!$C$79+MAX(0,MAX(0,C$59)+Paramètres!$C$86*C105-Paramètres!$C$78)*Paramètres!$C$80)-(MIN(MAX(0,MAX(0,C$59)),Paramètres!$C$78)*Paramètres!$C$79+MAX(0,MAX(0,C$59)-Paramètres!$C$78)*Paramètres!$C$80))+C$66</f>
        <v>682608.726719736</v>
      </c>
      <c r="D106" s="24" t="n">
        <f aca="false">D105*(1+Paramètres!$C$85)-((MIN(MAX(0,MAX(0,D$59)+Paramètres!$C$86*D105),Paramètres!$C$78)*Paramètres!$C$79+MAX(0,MAX(0,D$59)+Paramètres!$C$86*D105-Paramètres!$C$78)*Paramètres!$C$80)-(MIN(MAX(0,MAX(0,D$59)),Paramètres!$C$78)*Paramètres!$C$79+MAX(0,MAX(0,D$59)-Paramètres!$C$78)*Paramètres!$C$80))+D$66</f>
        <v>0</v>
      </c>
      <c r="E106" s="24" t="n">
        <f aca="false">E105*(1+Paramètres!$C$85)-((MIN(MAX(0,MAX(0,E$59)+Paramètres!$C$86*E105),Paramètres!$C$78)*Paramètres!$C$79+MAX(0,MAX(0,E$59)+Paramètres!$C$86*E105-Paramètres!$C$78)*Paramètres!$C$80)-(MIN(MAX(0,MAX(0,E$59)),Paramètres!$C$78)*Paramètres!$C$79+MAX(0,MAX(0,E$59)-Paramètres!$C$78)*Paramètres!$C$80))+E$66</f>
        <v>56523.8207917347</v>
      </c>
      <c r="F106" s="24" t="n">
        <f aca="false">F105*(1+Paramètres!$C$85)-((MIN(MAX(0,MAX(0,F$59)+Paramètres!$C$86*F105),Paramètres!$C$78)*Paramètres!$C$79+MAX(0,MAX(0,F$59)+Paramètres!$C$86*F105-Paramètres!$C$78)*Paramètres!$C$80)-(MIN(MAX(0,MAX(0,F$59)),Paramètres!$C$78)*Paramètres!$C$79+MAX(0,MAX(0,F$59)-Paramètres!$C$78)*Paramètres!$C$80))+F$66</f>
        <v>274293.454586372</v>
      </c>
      <c r="G106" s="24" t="n">
        <f aca="false">G105*(1+Paramètres!$C$85)-((MIN(MAX(0,MAX(0,G$59)+Paramètres!$C$86*G105),Paramètres!$C$78)*Paramètres!$C$79+MAX(0,MAX(0,G$59)+Paramètres!$C$86*G105-Paramètres!$C$78)*Paramètres!$C$80)-(MIN(MAX(0,MAX(0,G$59)),Paramètres!$C$78)*Paramètres!$C$79+MAX(0,MAX(0,G$59)-Paramètres!$C$78)*Paramètres!$C$80))+G$66</f>
        <v>482270.118358799</v>
      </c>
      <c r="H106" s="24" t="n">
        <f aca="false">H105*(1+Paramètres!$C$85)-((MIN(MAX(0,MAX(0,H$59)+Paramètres!$C$86*H105),Paramètres!$C$78)*Paramètres!$C$79+MAX(0,MAX(0,H$59)+Paramètres!$C$86*H105-Paramètres!$C$78)*Paramètres!$C$80)-(MIN(MAX(0,MAX(0,H$59)),Paramètres!$C$78)*Paramètres!$C$79+MAX(0,MAX(0,H$59)-Paramètres!$C$78)*Paramètres!$C$80))+H$66</f>
        <v>682608.726719736</v>
      </c>
      <c r="I106" s="24" t="n">
        <f aca="false">I105*(1+Paramètres!$C$85)-((MIN(MAX(0,MAX(0,I$59)+Paramètres!$C$86*I105),Paramètres!$C$78)*Paramètres!$C$79+MAX(0,MAX(0,I$59)+Paramètres!$C$86*I105-Paramètres!$C$78)*Paramètres!$C$80)-(MIN(MAX(0,MAX(0,I$59)),Paramètres!$C$78)*Paramètres!$C$79+MAX(0,MAX(0,I$59)-Paramètres!$C$78)*Paramètres!$C$80))+I$66</f>
        <v>877342.416558687</v>
      </c>
      <c r="J106" s="24" t="n">
        <f aca="false">J105*(1+Paramètres!$C$85)-((MIN(MAX(0,MAX(0,J$59)+Paramètres!$C$86*J105),Paramètres!$C$78)*Paramètres!$C$79+MAX(0,MAX(0,J$59)+Paramètres!$C$86*J105-Paramètres!$C$78)*Paramètres!$C$80)-(MIN(MAX(0,MAX(0,J$59)),Paramètres!$C$78)*Paramètres!$C$79+MAX(0,MAX(0,J$59)-Paramètres!$C$78)*Paramètres!$C$80))+J$66</f>
        <v>975145.978302578</v>
      </c>
      <c r="K106" s="24" t="n">
        <f aca="false">K105*(1+Paramètres!$C$85)-((MIN(MAX(0,MAX(0,K$59)+Paramètres!$C$86*K105),Paramètres!$C$78)*Paramètres!$C$79+MAX(0,MAX(0,K$59)+Paramètres!$C$86*K105-Paramètres!$C$78)*Paramètres!$C$80)-(MIN(MAX(0,MAX(0,K$59)),Paramètres!$C$78)*Paramètres!$C$79+MAX(0,MAX(0,K$59)-Paramètres!$C$78)*Paramètres!$C$80))+K$66</f>
        <v>1156149.51575068</v>
      </c>
      <c r="L106" s="24" t="n">
        <f aca="false">L105*(1+Paramètres!$C$85)-((MIN(MAX(0,MAX(0,L$59)+Paramètres!$C$86*L105),Paramètres!$C$78)*Paramètres!$C$79+MAX(0,MAX(0,L$59)+Paramètres!$C$86*L105-Paramètres!$C$78)*Paramètres!$C$80)-(MIN(MAX(0,MAX(0,L$59)),Paramètres!$C$78)*Paramètres!$C$79+MAX(0,MAX(0,L$59)-Paramètres!$C$78)*Paramètres!$C$80))+L$66</f>
        <v>1427654.82192284</v>
      </c>
      <c r="M106" s="24" t="n">
        <f aca="false">M105*(1+Paramètres!$C$85)-((MIN(MAX(0,MAX(0,M$59)+Paramètres!$C$86*M105),Paramètres!$C$78)*Paramètres!$C$79+MAX(0,MAX(0,M$59)+Paramètres!$C$86*M105-Paramètres!$C$78)*Paramètres!$C$80)-(MIN(MAX(0,MAX(0,M$59)),Paramètres!$C$78)*Paramètres!$C$79+MAX(0,MAX(0,M$59)-Paramètres!$C$78)*Paramètres!$C$80))+M$66</f>
        <v>1880163.6655431</v>
      </c>
      <c r="N106" s="24" t="n">
        <f aca="false">N105*(1+Paramètres!$C$85)-((MIN(MAX(0,MAX(0,N$59)+Paramètres!$C$86*N105),Paramètres!$C$78)*Paramètres!$C$79+MAX(0,MAX(0,N$59)+Paramètres!$C$86*N105-Paramètres!$C$78)*Paramètres!$C$80)-(MIN(MAX(0,MAX(0,N$59)),Paramètres!$C$78)*Paramètres!$C$79+MAX(0,MAX(0,N$59)-Paramètres!$C$78)*Paramètres!$C$80))+N$66</f>
        <v>2332672.50916336</v>
      </c>
    </row>
    <row r="107" customFormat="false" ht="15" hidden="false" customHeight="false" outlineLevel="0" collapsed="false">
      <c r="B107" s="11" t="s">
        <v>330</v>
      </c>
      <c r="C107" s="24" t="n">
        <f aca="false">C106*(1+Paramètres!$C$85)-((MIN(MAX(0,MAX(0,C$59)+Paramètres!$C$86*C106),Paramètres!$C$78)*Paramètres!$C$79+MAX(0,MAX(0,C$59)+Paramètres!$C$86*C106-Paramètres!$C$78)*Paramètres!$C$80)-(MIN(MAX(0,MAX(0,C$59)),Paramètres!$C$78)*Paramètres!$C$79+MAX(0,MAX(0,C$59)-Paramètres!$C$78)*Paramètres!$C$80))+C$66</f>
        <v>755361.703705924</v>
      </c>
      <c r="D107" s="24" t="n">
        <f aca="false">D106*(1+Paramètres!$C$85)-((MIN(MAX(0,MAX(0,D$59)+Paramètres!$C$86*D106),Paramètres!$C$78)*Paramètres!$C$79+MAX(0,MAX(0,D$59)+Paramètres!$C$86*D106-Paramètres!$C$78)*Paramètres!$C$80)-(MIN(MAX(0,MAX(0,D$59)),Paramètres!$C$78)*Paramètres!$C$79+MAX(0,MAX(0,D$59)-Paramètres!$C$78)*Paramètres!$C$80))+D$66</f>
        <v>0</v>
      </c>
      <c r="E107" s="24" t="n">
        <f aca="false">E106*(1+Paramètres!$C$85)-((MIN(MAX(0,MAX(0,E$59)+Paramètres!$C$86*E106),Paramètres!$C$78)*Paramètres!$C$79+MAX(0,MAX(0,E$59)+Paramètres!$C$86*E106-Paramètres!$C$78)*Paramètres!$C$80)-(MIN(MAX(0,MAX(0,E$59)),Paramètres!$C$78)*Paramètres!$C$79+MAX(0,MAX(0,E$59)-Paramètres!$C$78)*Paramètres!$C$80))+E$66</f>
        <v>62612.7566544053</v>
      </c>
      <c r="F107" s="24" t="n">
        <f aca="false">F106*(1+Paramètres!$C$85)-((MIN(MAX(0,MAX(0,F$59)+Paramètres!$C$86*F106),Paramètres!$C$78)*Paramètres!$C$79+MAX(0,MAX(0,F$59)+Paramètres!$C$86*F106-Paramètres!$C$78)*Paramètres!$C$80)-(MIN(MAX(0,MAX(0,F$59)),Paramètres!$C$78)*Paramètres!$C$79+MAX(0,MAX(0,F$59)-Paramètres!$C$78)*Paramètres!$C$80))+F$66</f>
        <v>303841.266980027</v>
      </c>
      <c r="G107" s="24" t="n">
        <f aca="false">G106*(1+Paramètres!$C$85)-((MIN(MAX(0,MAX(0,G$59)+Paramètres!$C$86*G106),Paramètres!$C$78)*Paramètres!$C$79+MAX(0,MAX(0,G$59)+Paramètres!$C$86*G106-Paramètres!$C$78)*Paramètres!$C$80)-(MIN(MAX(0,MAX(0,G$59)),Paramètres!$C$78)*Paramètres!$C$79+MAX(0,MAX(0,G$59)-Paramètres!$C$78)*Paramètres!$C$80))+G$66</f>
        <v>534194.335417276</v>
      </c>
      <c r="H107" s="24" t="n">
        <f aca="false">H106*(1+Paramètres!$C$85)-((MIN(MAX(0,MAX(0,H$59)+Paramètres!$C$86*H106),Paramètres!$C$78)*Paramètres!$C$79+MAX(0,MAX(0,H$59)+Paramètres!$C$86*H106-Paramètres!$C$78)*Paramètres!$C$80)-(MIN(MAX(0,MAX(0,H$59)),Paramètres!$C$78)*Paramètres!$C$79+MAX(0,MAX(0,H$59)-Paramètres!$C$78)*Paramètres!$C$80))+H$66</f>
        <v>755361.703705924</v>
      </c>
      <c r="I107" s="24" t="n">
        <f aca="false">I106*(1+Paramètres!$C$85)-((MIN(MAX(0,MAX(0,I$59)+Paramètres!$C$86*I106),Paramètres!$C$78)*Paramètres!$C$79+MAX(0,MAX(0,I$59)+Paramètres!$C$86*I106-Paramètres!$C$78)*Paramètres!$C$80)-(MIN(MAX(0,MAX(0,I$59)),Paramètres!$C$78)*Paramètres!$C$79+MAX(0,MAX(0,I$59)-Paramètres!$C$78)*Paramètres!$C$80))+I$66</f>
        <v>970650.224172997</v>
      </c>
      <c r="J107" s="24" t="n">
        <f aca="false">J106*(1+Paramètres!$C$85)-((MIN(MAX(0,MAX(0,J$59)+Paramètres!$C$86*J106),Paramètres!$C$78)*Paramètres!$C$79+MAX(0,MAX(0,J$59)+Paramètres!$C$86*J106-Paramètres!$C$78)*Paramètres!$C$80)-(MIN(MAX(0,MAX(0,J$59)),Paramètres!$C$78)*Paramètres!$C$79+MAX(0,MAX(0,J$59)-Paramètres!$C$78)*Paramètres!$C$80))+J$66</f>
        <v>1078855.46689225</v>
      </c>
      <c r="K107" s="24" t="n">
        <f aca="false">K106*(1+Paramètres!$C$85)-((MIN(MAX(0,MAX(0,K$59)+Paramètres!$C$86*K106),Paramètres!$C$78)*Paramètres!$C$79+MAX(0,MAX(0,K$59)+Paramètres!$C$86*K106-Paramètres!$C$78)*Paramètres!$C$80)-(MIN(MAX(0,MAX(0,K$59)),Paramètres!$C$78)*Paramètres!$C$79+MAX(0,MAX(0,K$59)-Paramètres!$C$78)*Paramètres!$C$80))+K$66</f>
        <v>1279109.23427448</v>
      </c>
      <c r="L107" s="24" t="n">
        <f aca="false">L106*(1+Paramètres!$C$85)-((MIN(MAX(0,MAX(0,L$59)+Paramètres!$C$86*L106),Paramètres!$C$78)*Paramètres!$C$79+MAX(0,MAX(0,L$59)+Paramètres!$C$86*L106-Paramètres!$C$78)*Paramètres!$C$80)-(MIN(MAX(0,MAX(0,L$59)),Paramètres!$C$78)*Paramètres!$C$79+MAX(0,MAX(0,L$59)-Paramètres!$C$78)*Paramètres!$C$80))+L$66</f>
        <v>1579489.88534782</v>
      </c>
      <c r="M107" s="24" t="n">
        <f aca="false">M106*(1+Paramètres!$C$85)-((MIN(MAX(0,MAX(0,M$59)+Paramètres!$C$86*M106),Paramètres!$C$78)*Paramètres!$C$79+MAX(0,MAX(0,M$59)+Paramètres!$C$86*M106-Paramètres!$C$78)*Paramètres!$C$80)-(MIN(MAX(0,MAX(0,M$59)),Paramètres!$C$78)*Paramètres!$C$79+MAX(0,MAX(0,M$59)-Paramètres!$C$78)*Paramètres!$C$80))+M$66</f>
        <v>2080124.3038034</v>
      </c>
      <c r="N107" s="24" t="n">
        <f aca="false">N106*(1+Paramètres!$C$85)-((MIN(MAX(0,MAX(0,N$59)+Paramètres!$C$86*N106),Paramètres!$C$78)*Paramètres!$C$79+MAX(0,MAX(0,N$59)+Paramètres!$C$86*N106-Paramètres!$C$78)*Paramètres!$C$80)-(MIN(MAX(0,MAX(0,N$59)),Paramètres!$C$78)*Paramètres!$C$79+MAX(0,MAX(0,N$59)-Paramètres!$C$78)*Paramètres!$C$80))+N$66</f>
        <v>2580758.72225898</v>
      </c>
    </row>
    <row r="108" customFormat="false" ht="15" hidden="false" customHeight="false" outlineLevel="0" collapsed="false">
      <c r="B108" s="11" t="s">
        <v>331</v>
      </c>
      <c r="C108" s="24" t="n">
        <f aca="false">C107*(1+Paramètres!$C$85)-((MIN(MAX(0,MAX(0,C$59)+Paramètres!$C$86*C107),Paramètres!$C$78)*Paramètres!$C$79+MAX(0,MAX(0,C$59)+Paramètres!$C$86*C107-Paramètres!$C$78)*Paramètres!$C$80)-(MIN(MAX(0,MAX(0,C$59)),Paramètres!$C$78)*Paramètres!$C$79+MAX(0,MAX(0,C$59)-Paramètres!$C$78)*Paramètres!$C$80))+C$66</f>
        <v>832843.624196215</v>
      </c>
      <c r="D108" s="24" t="n">
        <f aca="false">D107*(1+Paramètres!$C$85)-((MIN(MAX(0,MAX(0,D$59)+Paramètres!$C$86*D107),Paramètres!$C$78)*Paramètres!$C$79+MAX(0,MAX(0,D$59)+Paramètres!$C$86*D107-Paramètres!$C$78)*Paramètres!$C$80)-(MIN(MAX(0,MAX(0,D$59)),Paramètres!$C$78)*Paramètres!$C$79+MAX(0,MAX(0,D$59)-Paramètres!$C$78)*Paramètres!$C$80))+D$66</f>
        <v>0</v>
      </c>
      <c r="E108" s="24" t="n">
        <f aca="false">E107*(1+Paramètres!$C$85)-((MIN(MAX(0,MAX(0,E$59)+Paramètres!$C$86*E107),Paramètres!$C$78)*Paramètres!$C$79+MAX(0,MAX(0,E$59)+Paramètres!$C$86*E107-Paramètres!$C$78)*Paramètres!$C$80)-(MIN(MAX(0,MAX(0,E$59)),Paramètres!$C$78)*Paramètres!$C$79+MAX(0,MAX(0,E$59)-Paramètres!$C$78)*Paramètres!$C$80))+E$66</f>
        <v>69109.6512198748</v>
      </c>
      <c r="F108" s="24" t="n">
        <f aca="false">F107*(1+Paramètres!$C$85)-((MIN(MAX(0,MAX(0,F$59)+Paramètres!$C$86*F107),Paramètres!$C$78)*Paramètres!$C$79+MAX(0,MAX(0,F$59)+Paramètres!$C$86*F107-Paramètres!$C$78)*Paramètres!$C$80)-(MIN(MAX(0,MAX(0,F$59)),Paramètres!$C$78)*Paramètres!$C$79+MAX(0,MAX(0,F$59)-Paramètres!$C$78)*Paramètres!$C$80))+F$66</f>
        <v>335368.782804058</v>
      </c>
      <c r="G108" s="24" t="n">
        <f aca="false">G107*(1+Paramètres!$C$85)-((MIN(MAX(0,MAX(0,G$59)+Paramètres!$C$86*G107),Paramètres!$C$78)*Paramètres!$C$79+MAX(0,MAX(0,G$59)+Paramètres!$C$86*G107-Paramètres!$C$78)*Paramètres!$C$80)-(MIN(MAX(0,MAX(0,G$59)),Paramètres!$C$78)*Paramètres!$C$79+MAX(0,MAX(0,G$59)-Paramètres!$C$78)*Paramètres!$C$80))+G$66</f>
        <v>589493.626584555</v>
      </c>
      <c r="H108" s="24" t="n">
        <f aca="false">H107*(1+Paramètres!$C$85)-((MIN(MAX(0,MAX(0,H$59)+Paramètres!$C$86*H107),Paramètres!$C$78)*Paramètres!$C$79+MAX(0,MAX(0,H$59)+Paramètres!$C$86*H107-Paramètres!$C$78)*Paramètres!$C$80)-(MIN(MAX(0,MAX(0,H$59)),Paramètres!$C$78)*Paramètres!$C$79+MAX(0,MAX(0,H$59)-Paramètres!$C$78)*Paramètres!$C$80))+H$66</f>
        <v>832843.624196215</v>
      </c>
      <c r="I108" s="24" t="n">
        <f aca="false">I107*(1+Paramètres!$C$85)-((MIN(MAX(0,MAX(0,I$59)+Paramètres!$C$86*I107),Paramètres!$C$78)*Paramètres!$C$79+MAX(0,MAX(0,I$59)+Paramètres!$C$86*I107-Paramètres!$C$78)*Paramètres!$C$80)-(MIN(MAX(0,MAX(0,I$59)),Paramètres!$C$78)*Paramètres!$C$79+MAX(0,MAX(0,I$59)-Paramètres!$C$78)*Paramètres!$C$80))+I$66</f>
        <v>1070023.03928224</v>
      </c>
      <c r="J108" s="24" t="n">
        <f aca="false">J107*(1+Paramètres!$C$85)-((MIN(MAX(0,MAX(0,J$59)+Paramètres!$C$86*J107),Paramètres!$C$78)*Paramètres!$C$79+MAX(0,MAX(0,J$59)+Paramètres!$C$86*J107-Paramètres!$C$78)*Paramètres!$C$80)-(MIN(MAX(0,MAX(0,J$59)),Paramètres!$C$78)*Paramètres!$C$79+MAX(0,MAX(0,J$59)-Paramètres!$C$78)*Paramètres!$C$80))+J$66</f>
        <v>1189306.07224024</v>
      </c>
      <c r="K108" s="24" t="n">
        <f aca="false">K107*(1+Paramètres!$C$85)-((MIN(MAX(0,MAX(0,K$59)+Paramètres!$C$86*K107),Paramètres!$C$78)*Paramètres!$C$79+MAX(0,MAX(0,K$59)+Paramètres!$C$86*K107-Paramètres!$C$78)*Paramètres!$C$80)-(MIN(MAX(0,MAX(0,K$59)),Paramètres!$C$78)*Paramètres!$C$79+MAX(0,MAX(0,K$59)-Paramètres!$C$78)*Paramètres!$C$80))+K$66</f>
        <v>1410061.33450232</v>
      </c>
      <c r="L108" s="24" t="n">
        <f aca="false">L107*(1+Paramètres!$C$85)-((MIN(MAX(0,MAX(0,L$59)+Paramètres!$C$86*L107),Paramètres!$C$78)*Paramètres!$C$79+MAX(0,MAX(0,L$59)+Paramètres!$C$86*L107-Paramètres!$C$78)*Paramètres!$C$80)-(MIN(MAX(0,MAX(0,L$59)),Paramètres!$C$78)*Paramètres!$C$79+MAX(0,MAX(0,L$59)-Paramètres!$C$78)*Paramètres!$C$80))+L$66</f>
        <v>1741194.22789543</v>
      </c>
      <c r="M108" s="24" t="n">
        <f aca="false">M107*(1+Paramètres!$C$85)-((MIN(MAX(0,MAX(0,M$59)+Paramètres!$C$86*M107),Paramètres!$C$78)*Paramètres!$C$79+MAX(0,MAX(0,M$59)+Paramètres!$C$86*M107-Paramètres!$C$78)*Paramètres!$C$80)-(MIN(MAX(0,MAX(0,M$59)),Paramètres!$C$78)*Paramètres!$C$79+MAX(0,MAX(0,M$59)-Paramètres!$C$78)*Paramètres!$C$80))+M$66</f>
        <v>2293082.38355062</v>
      </c>
      <c r="N108" s="24" t="n">
        <f aca="false">N107*(1+Paramètres!$C$85)-((MIN(MAX(0,MAX(0,N$59)+Paramètres!$C$86*N107),Paramètres!$C$78)*Paramètres!$C$79+MAX(0,MAX(0,N$59)+Paramètres!$C$86*N107-Paramètres!$C$78)*Paramètres!$C$80)-(MIN(MAX(0,MAX(0,N$59)),Paramètres!$C$78)*Paramètres!$C$79+MAX(0,MAX(0,N$59)-Paramètres!$C$78)*Paramètres!$C$80))+N$66</f>
        <v>2844970.53920581</v>
      </c>
    </row>
    <row r="109" customFormat="false" ht="15" hidden="false" customHeight="false" outlineLevel="0" collapsed="false">
      <c r="B109" s="11" t="s">
        <v>332</v>
      </c>
      <c r="C109" s="24" t="n">
        <f aca="false">C108*(1+Paramètres!$C$85)-((MIN(MAX(0,MAX(0,C$59)+Paramètres!$C$86*C108),Paramètres!$C$78)*Paramètres!$C$79+MAX(0,MAX(0,C$59)+Paramètres!$C$86*C108-Paramètres!$C$78)*Paramètres!$C$80)-(MIN(MAX(0,MAX(0,C$59)),Paramètres!$C$78)*Paramètres!$C$79+MAX(0,MAX(0,C$59)-Paramètres!$C$78)*Paramètres!$C$80))+C$66</f>
        <v>915361.869518375</v>
      </c>
      <c r="D109" s="24" t="n">
        <f aca="false">D108*(1+Paramètres!$C$85)-((MIN(MAX(0,MAX(0,D$59)+Paramètres!$C$86*D108),Paramètres!$C$78)*Paramètres!$C$79+MAX(0,MAX(0,D$59)+Paramètres!$C$86*D108-Paramètres!$C$78)*Paramètres!$C$80)-(MIN(MAX(0,MAX(0,D$59)),Paramètres!$C$78)*Paramètres!$C$79+MAX(0,MAX(0,D$59)-Paramètres!$C$78)*Paramètres!$C$80))+D$66</f>
        <v>0</v>
      </c>
      <c r="E109" s="24" t="n">
        <f aca="false">E108*(1+Paramètres!$C$85)-((MIN(MAX(0,MAX(0,E$59)+Paramètres!$C$86*E108),Paramètres!$C$78)*Paramètres!$C$79+MAX(0,MAX(0,E$59)+Paramètres!$C$86*E108-Paramètres!$C$78)*Paramètres!$C$80)-(MIN(MAX(0,MAX(0,E$59)),Paramètres!$C$78)*Paramètres!$C$79+MAX(0,MAX(0,E$59)-Paramètres!$C$78)*Paramètres!$C$80))+E$66</f>
        <v>76041.8377212308</v>
      </c>
      <c r="F109" s="24" t="n">
        <f aca="false">F108*(1+Paramètres!$C$85)-((MIN(MAX(0,MAX(0,F$59)+Paramètres!$C$86*F108),Paramètres!$C$78)*Paramètres!$C$79+MAX(0,MAX(0,F$59)+Paramètres!$C$86*F108-Paramètres!$C$78)*Paramètres!$C$80)-(MIN(MAX(0,MAX(0,F$59)),Paramètres!$C$78)*Paramètres!$C$79+MAX(0,MAX(0,F$59)-Paramètres!$C$78)*Paramètres!$C$80))+F$66</f>
        <v>369008.642188298</v>
      </c>
      <c r="G109" s="24" t="n">
        <f aca="false">G108*(1+Paramètres!$C$85)-((MIN(MAX(0,MAX(0,G$59)+Paramètres!$C$86*G108),Paramètres!$C$78)*Paramètres!$C$79+MAX(0,MAX(0,G$59)+Paramètres!$C$86*G108-Paramètres!$C$78)*Paramètres!$C$80)-(MIN(MAX(0,MAX(0,G$59)),Paramètres!$C$78)*Paramètres!$C$79+MAX(0,MAX(0,G$59)-Paramètres!$C$78)*Paramètres!$C$80))+G$66</f>
        <v>648387.371677706</v>
      </c>
      <c r="H109" s="24" t="n">
        <f aca="false">H108*(1+Paramètres!$C$85)-((MIN(MAX(0,MAX(0,H$59)+Paramètres!$C$86*H108),Paramètres!$C$78)*Paramètres!$C$79+MAX(0,MAX(0,H$59)+Paramètres!$C$86*H108-Paramètres!$C$78)*Paramètres!$C$80)-(MIN(MAX(0,MAX(0,H$59)),Paramètres!$C$78)*Paramètres!$C$79+MAX(0,MAX(0,H$59)-Paramètres!$C$78)*Paramètres!$C$80))+H$66</f>
        <v>915361.869518375</v>
      </c>
      <c r="I109" s="24" t="n">
        <f aca="false">I108*(1+Paramètres!$C$85)-((MIN(MAX(0,MAX(0,I$59)+Paramètres!$C$86*I108),Paramètres!$C$78)*Paramètres!$C$79+MAX(0,MAX(0,I$59)+Paramètres!$C$86*I108-Paramètres!$C$78)*Paramètres!$C$80)-(MIN(MAX(0,MAX(0,I$59)),Paramètres!$C$78)*Paramètres!$C$79+MAX(0,MAX(0,I$59)-Paramètres!$C$78)*Paramètres!$C$80))+I$66</f>
        <v>1175855.08737358</v>
      </c>
      <c r="J109" s="24" t="n">
        <f aca="false">J108*(1+Paramètres!$C$85)-((MIN(MAX(0,MAX(0,J$59)+Paramètres!$C$86*J108),Paramètres!$C$78)*Paramètres!$C$79+MAX(0,MAX(0,J$59)+Paramètres!$C$86*J108-Paramètres!$C$78)*Paramètres!$C$80)-(MIN(MAX(0,MAX(0,J$59)),Paramètres!$C$78)*Paramètres!$C$79+MAX(0,MAX(0,J$59)-Paramètres!$C$78)*Paramètres!$C$80))+J$66</f>
        <v>1306935.96693586</v>
      </c>
      <c r="K109" s="24" t="n">
        <f aca="false">K108*(1+Paramètres!$C$85)-((MIN(MAX(0,MAX(0,K$59)+Paramètres!$C$86*K108),Paramètres!$C$78)*Paramètres!$C$79+MAX(0,MAX(0,K$59)+Paramètres!$C$86*K108-Paramètres!$C$78)*Paramètres!$C$80)-(MIN(MAX(0,MAX(0,K$59)),Paramètres!$C$78)*Paramètres!$C$79+MAX(0,MAX(0,K$59)-Paramètres!$C$78)*Paramètres!$C$80))+K$66</f>
        <v>1549525.32124497</v>
      </c>
      <c r="L109" s="24" t="n">
        <f aca="false">L108*(1+Paramètres!$C$85)-((MIN(MAX(0,MAX(0,L$59)+Paramètres!$C$86*L108),Paramètres!$C$78)*Paramètres!$C$79+MAX(0,MAX(0,L$59)+Paramètres!$C$86*L108-Paramètres!$C$78)*Paramètres!$C$80)-(MIN(MAX(0,MAX(0,L$59)),Paramètres!$C$78)*Paramètres!$C$79+MAX(0,MAX(0,L$59)-Paramètres!$C$78)*Paramètres!$C$80))+L$66</f>
        <v>1913409.35270863</v>
      </c>
      <c r="M109" s="24" t="n">
        <f aca="false">M108*(1+Paramètres!$C$85)-((MIN(MAX(0,MAX(0,M$59)+Paramètres!$C$86*M108),Paramètres!$C$78)*Paramètres!$C$79+MAX(0,MAX(0,M$59)+Paramètres!$C$86*M108-Paramètres!$C$78)*Paramètres!$C$80)-(MIN(MAX(0,MAX(0,M$59)),Paramètres!$C$78)*Paramètres!$C$79+MAX(0,MAX(0,M$59)-Paramètres!$C$78)*Paramètres!$C$80))+M$66</f>
        <v>2519882.73848141</v>
      </c>
      <c r="N109" s="24" t="n">
        <f aca="false">N108*(1+Paramètres!$C$85)-((MIN(MAX(0,MAX(0,N$59)+Paramètres!$C$86*N108),Paramètres!$C$78)*Paramètres!$C$79+MAX(0,MAX(0,N$59)+Paramètres!$C$86*N108-Paramètres!$C$78)*Paramètres!$C$80)-(MIN(MAX(0,MAX(0,N$59)),Paramètres!$C$78)*Paramètres!$C$79+MAX(0,MAX(0,N$59)-Paramètres!$C$78)*Paramètres!$C$80))+N$66</f>
        <v>3126356.12425419</v>
      </c>
    </row>
    <row r="110" customFormat="false" ht="15" hidden="false" customHeight="false" outlineLevel="0" collapsed="false">
      <c r="B110" s="11" t="s">
        <v>333</v>
      </c>
      <c r="C110" s="24" t="n">
        <f aca="false">C109*(1+Paramètres!$C$85)-((MIN(MAX(0,MAX(0,C$59)+Paramètres!$C$86*C109),Paramètres!$C$78)*Paramètres!$C$79+MAX(0,MAX(0,C$59)+Paramètres!$C$86*C109-Paramètres!$C$78)*Paramètres!$C$80)-(MIN(MAX(0,MAX(0,C$59)),Paramètres!$C$78)*Paramètres!$C$79+MAX(0,MAX(0,C$59)-Paramètres!$C$78)*Paramètres!$C$80))+C$66</f>
        <v>1003243.80078648</v>
      </c>
      <c r="D110" s="24" t="n">
        <f aca="false">D109*(1+Paramètres!$C$85)-((MIN(MAX(0,MAX(0,D$59)+Paramètres!$C$86*D109),Paramètres!$C$78)*Paramètres!$C$79+MAX(0,MAX(0,D$59)+Paramètres!$C$86*D109-Paramètres!$C$78)*Paramètres!$C$80)-(MIN(MAX(0,MAX(0,D$59)),Paramètres!$C$78)*Paramètres!$C$79+MAX(0,MAX(0,D$59)-Paramètres!$C$78)*Paramètres!$C$80))+D$66</f>
        <v>0</v>
      </c>
      <c r="E110" s="24" t="n">
        <f aca="false">E109*(1+Paramètres!$C$85)-((MIN(MAX(0,MAX(0,E$59)+Paramètres!$C$86*E109),Paramètres!$C$78)*Paramètres!$C$79+MAX(0,MAX(0,E$59)+Paramètres!$C$86*E109-Paramètres!$C$78)*Paramètres!$C$80)-(MIN(MAX(0,MAX(0,E$59)),Paramètres!$C$78)*Paramètres!$C$79+MAX(0,MAX(0,E$59)-Paramètres!$C$78)*Paramètres!$C$80))+E$66</f>
        <v>83438.4807181777</v>
      </c>
      <c r="F110" s="24" t="n">
        <f aca="false">F109*(1+Paramètres!$C$85)-((MIN(MAX(0,MAX(0,F$59)+Paramètres!$C$86*F109),Paramètres!$C$78)*Paramètres!$C$79+MAX(0,MAX(0,F$59)+Paramètres!$C$86*F109-Paramètres!$C$78)*Paramètres!$C$80)-(MIN(MAX(0,MAX(0,F$59)),Paramètres!$C$78)*Paramètres!$C$79+MAX(0,MAX(0,F$59)-Paramètres!$C$78)*Paramètres!$C$80))+F$66</f>
        <v>404902.372151283</v>
      </c>
      <c r="G110" s="24" t="n">
        <f aca="false">G109*(1+Paramètres!$C$85)-((MIN(MAX(0,MAX(0,G$59)+Paramètres!$C$86*G109),Paramètres!$C$78)*Paramètres!$C$79+MAX(0,MAX(0,G$59)+Paramètres!$C$86*G109-Paramètres!$C$78)*Paramètres!$C$80)-(MIN(MAX(0,MAX(0,G$59)),Paramètres!$C$78)*Paramètres!$C$79+MAX(0,MAX(0,G$59)-Paramètres!$C$78)*Paramètres!$C$80))+G$66</f>
        <v>711109.210201912</v>
      </c>
      <c r="H110" s="24" t="n">
        <f aca="false">H109*(1+Paramètres!$C$85)-((MIN(MAX(0,MAX(0,H$59)+Paramètres!$C$86*H109),Paramètres!$C$78)*Paramètres!$C$79+MAX(0,MAX(0,H$59)+Paramètres!$C$86*H109-Paramètres!$C$78)*Paramètres!$C$80)-(MIN(MAX(0,MAX(0,H$59)),Paramètres!$C$78)*Paramètres!$C$79+MAX(0,MAX(0,H$59)-Paramètres!$C$78)*Paramètres!$C$80))+H$66</f>
        <v>1003243.80078648</v>
      </c>
      <c r="I110" s="24" t="n">
        <f aca="false">I109*(1+Paramètres!$C$85)-((MIN(MAX(0,MAX(0,I$59)+Paramètres!$C$86*I109),Paramètres!$C$78)*Paramètres!$C$79+MAX(0,MAX(0,I$59)+Paramètres!$C$86*I109-Paramètres!$C$78)*Paramètres!$C$80)-(MIN(MAX(0,MAX(0,I$59)),Paramètres!$C$78)*Paramètres!$C$79+MAX(0,MAX(0,I$59)-Paramètres!$C$78)*Paramètres!$C$80))+I$66</f>
        <v>1288566.21859085</v>
      </c>
      <c r="J110" s="24" t="n">
        <f aca="false">J109*(1+Paramètres!$C$85)-((MIN(MAX(0,MAX(0,J$59)+Paramètres!$C$86*J109),Paramètres!$C$78)*Paramètres!$C$79+MAX(0,MAX(0,J$59)+Paramètres!$C$86*J109-Paramètres!$C$78)*Paramètres!$C$80)-(MIN(MAX(0,MAX(0,J$59)),Paramètres!$C$78)*Paramètres!$C$79+MAX(0,MAX(0,J$59)-Paramètres!$C$78)*Paramètres!$C$80))+J$66</f>
        <v>1432211.80478669</v>
      </c>
      <c r="K110" s="24" t="n">
        <f aca="false">K109*(1+Paramètres!$C$85)-((MIN(MAX(0,MAX(0,K$59)+Paramètres!$C$86*K109),Paramètres!$C$78)*Paramètres!$C$79+MAX(0,MAX(0,K$59)+Paramètres!$C$86*K109-Paramètres!$C$78)*Paramètres!$C$80)-(MIN(MAX(0,MAX(0,K$59)),Paramètres!$C$78)*Paramètres!$C$79+MAX(0,MAX(0,K$59)-Paramètres!$C$78)*Paramètres!$C$80))+K$66</f>
        <v>1698054.46712589</v>
      </c>
      <c r="L110" s="24" t="n">
        <f aca="false">L109*(1+Paramètres!$C$85)-((MIN(MAX(0,MAX(0,L$59)+Paramètres!$C$86*L109),Paramètres!$C$78)*Paramètres!$C$79+MAX(0,MAX(0,L$59)+Paramètres!$C$86*L109-Paramètres!$C$78)*Paramètres!$C$80)-(MIN(MAX(0,MAX(0,L$59)),Paramètres!$C$78)*Paramètres!$C$79+MAX(0,MAX(0,L$59)-Paramètres!$C$78)*Paramètres!$C$80))+L$66</f>
        <v>2096818.4606347</v>
      </c>
      <c r="M110" s="24" t="n">
        <f aca="false">M109*(1+Paramètres!$C$85)-((MIN(MAX(0,MAX(0,M$59)+Paramètres!$C$86*M109),Paramètres!$C$78)*Paramètres!$C$79+MAX(0,MAX(0,M$59)+Paramètres!$C$86*M109-Paramètres!$C$78)*Paramètres!$C$80)-(MIN(MAX(0,MAX(0,M$59)),Paramètres!$C$78)*Paramètres!$C$79+MAX(0,MAX(0,M$59)-Paramètres!$C$78)*Paramètres!$C$80))+M$66</f>
        <v>2761425.11648271</v>
      </c>
      <c r="N110" s="24" t="n">
        <f aca="false">N109*(1+Paramètres!$C$85)-((MIN(MAX(0,MAX(0,N$59)+Paramètres!$C$86*N109),Paramètres!$C$78)*Paramètres!$C$79+MAX(0,MAX(0,N$59)+Paramètres!$C$86*N109-Paramètres!$C$78)*Paramètres!$C$80)-(MIN(MAX(0,MAX(0,N$59)),Paramètres!$C$78)*Paramètres!$C$79+MAX(0,MAX(0,N$59)-Paramètres!$C$78)*Paramètres!$C$80))+N$66</f>
        <v>3426031.77233071</v>
      </c>
    </row>
    <row r="111" customFormat="false" ht="15" hidden="false" customHeight="false" outlineLevel="0" collapsed="false">
      <c r="B111" s="11" t="s">
        <v>334</v>
      </c>
      <c r="C111" s="24" t="n">
        <f aca="false">C110*(1+Paramètres!$C$85)-((MIN(MAX(0,MAX(0,C$59)+Paramètres!$C$86*C110),Paramètres!$C$78)*Paramètres!$C$79+MAX(0,MAX(0,C$59)+Paramètres!$C$86*C110-Paramètres!$C$78)*Paramètres!$C$80)-(MIN(MAX(0,MAX(0,C$59)),Paramètres!$C$78)*Paramètres!$C$79+MAX(0,MAX(0,C$59)-Paramètres!$C$78)*Paramètres!$C$80))+C$66</f>
        <v>1096838.057587</v>
      </c>
      <c r="D111" s="24" t="n">
        <f aca="false">D110*(1+Paramètres!$C$85)-((MIN(MAX(0,MAX(0,D$59)+Paramètres!$C$86*D110),Paramètres!$C$78)*Paramètres!$C$79+MAX(0,MAX(0,D$59)+Paramètres!$C$86*D110-Paramètres!$C$78)*Paramètres!$C$80)-(MIN(MAX(0,MAX(0,D$59)),Paramètres!$C$78)*Paramètres!$C$79+MAX(0,MAX(0,D$59)-Paramètres!$C$78)*Paramètres!$C$80))+D$66</f>
        <v>0</v>
      </c>
      <c r="E111" s="24" t="n">
        <f aca="false">E110*(1+Paramètres!$C$85)-((MIN(MAX(0,MAX(0,E$59)+Paramètres!$C$86*E110),Paramètres!$C$78)*Paramètres!$C$79+MAX(0,MAX(0,E$59)+Paramètres!$C$86*E110-Paramètres!$C$78)*Paramètres!$C$80)-(MIN(MAX(0,MAX(0,E$59)),Paramètres!$C$78)*Paramètres!$C$79+MAX(0,MAX(0,E$59)-Paramètres!$C$78)*Paramètres!$C$80))+E$66</f>
        <v>91330.69879592</v>
      </c>
      <c r="F111" s="24" t="n">
        <f aca="false">F110*(1+Paramètres!$C$85)-((MIN(MAX(0,MAX(0,F$59)+Paramètres!$C$86*F110),Paramètres!$C$78)*Paramètres!$C$79+MAX(0,MAX(0,F$59)+Paramètres!$C$86*F110-Paramètres!$C$78)*Paramètres!$C$80)-(MIN(MAX(0,MAX(0,F$59)),Paramètres!$C$78)*Paramètres!$C$79+MAX(0,MAX(0,F$59)-Paramètres!$C$78)*Paramètres!$C$80))+F$66</f>
        <v>443200.982021787</v>
      </c>
      <c r="G111" s="24" t="n">
        <f aca="false">G110*(1+Paramètres!$C$85)-((MIN(MAX(0,MAX(0,G$59)+Paramètres!$C$86*G110),Paramètres!$C$78)*Paramètres!$C$79+MAX(0,MAX(0,G$59)+Paramètres!$C$86*G110-Paramètres!$C$78)*Paramètres!$C$80)-(MIN(MAX(0,MAX(0,G$59)),Paramètres!$C$78)*Paramètres!$C$79+MAX(0,MAX(0,G$59)-Paramètres!$C$78)*Paramètres!$C$80))+G$66</f>
        <v>777907.968230192</v>
      </c>
      <c r="H111" s="24" t="n">
        <f aca="false">H110*(1+Paramètres!$C$85)-((MIN(MAX(0,MAX(0,H$59)+Paramètres!$C$86*H110),Paramètres!$C$78)*Paramètres!$C$79+MAX(0,MAX(0,H$59)+Paramètres!$C$86*H110-Paramètres!$C$78)*Paramètres!$C$80)-(MIN(MAX(0,MAX(0,H$59)),Paramètres!$C$78)*Paramètres!$C$79+MAX(0,MAX(0,H$59)-Paramètres!$C$78)*Paramètres!$C$80))+H$66</f>
        <v>1096838.057587</v>
      </c>
      <c r="I111" s="24" t="n">
        <f aca="false">I110*(1+Paramètres!$C$85)-((MIN(MAX(0,MAX(0,I$59)+Paramètres!$C$86*I110),Paramètres!$C$78)*Paramètres!$C$79+MAX(0,MAX(0,I$59)+Paramètres!$C$86*I110-Paramètres!$C$78)*Paramètres!$C$80)-(MIN(MAX(0,MAX(0,I$59)),Paramètres!$C$78)*Paramètres!$C$79+MAX(0,MAX(0,I$59)-Paramètres!$C$78)*Paramètres!$C$80))+I$66</f>
        <v>1408603.57333725</v>
      </c>
      <c r="J111" s="24" t="n">
        <f aca="false">J110*(1+Paramètres!$C$85)-((MIN(MAX(0,MAX(0,J$59)+Paramètres!$C$86*J110),Paramètres!$C$78)*Paramètres!$C$79+MAX(0,MAX(0,J$59)+Paramètres!$C$86*J110-Paramètres!$C$78)*Paramètres!$C$80)-(MIN(MAX(0,MAX(0,J$59)),Paramètres!$C$78)*Paramètres!$C$79+MAX(0,MAX(0,J$59)-Paramètres!$C$78)*Paramètres!$C$80))+J$66</f>
        <v>1565630.57209782</v>
      </c>
      <c r="K111" s="24" t="n">
        <f aca="false">K110*(1+Paramètres!$C$85)-((MIN(MAX(0,MAX(0,K$59)+Paramètres!$C$86*K110),Paramètres!$C$78)*Paramètres!$C$79+MAX(0,MAX(0,K$59)+Paramètres!$C$86*K110-Paramètres!$C$78)*Paramètres!$C$80)-(MIN(MAX(0,MAX(0,K$59)),Paramètres!$C$78)*Paramètres!$C$79+MAX(0,MAX(0,K$59)-Paramètres!$C$78)*Paramètres!$C$80))+K$66</f>
        <v>1856238.00748907</v>
      </c>
      <c r="L111" s="24" t="n">
        <f aca="false">L110*(1+Paramètres!$C$85)-((MIN(MAX(0,MAX(0,L$59)+Paramètres!$C$86*L110),Paramètres!$C$78)*Paramètres!$C$79+MAX(0,MAX(0,L$59)+Paramètres!$C$86*L110-Paramètres!$C$78)*Paramètres!$C$80)-(MIN(MAX(0,MAX(0,L$59)),Paramètres!$C$78)*Paramètres!$C$79+MAX(0,MAX(0,L$59)-Paramètres!$C$78)*Paramètres!$C$80))+L$66</f>
        <v>2292149.16057595</v>
      </c>
      <c r="M111" s="24" t="n">
        <f aca="false">M110*(1+Paramètres!$C$85)-((MIN(MAX(0,MAX(0,M$59)+Paramètres!$C$86*M110),Paramètres!$C$78)*Paramètres!$C$79+MAX(0,MAX(0,M$59)+Paramètres!$C$86*M110-Paramètres!$C$78)*Paramètres!$C$80)-(MIN(MAX(0,MAX(0,M$59)),Paramètres!$C$78)*Paramètres!$C$79+MAX(0,MAX(0,M$59)-Paramètres!$C$78)*Paramètres!$C$80))+M$66</f>
        <v>3018667.74905408</v>
      </c>
      <c r="N111" s="24" t="n">
        <f aca="false">N110*(1+Paramètres!$C$85)-((MIN(MAX(0,MAX(0,N$59)+Paramètres!$C$86*N110),Paramètres!$C$78)*Paramètres!$C$79+MAX(0,MAX(0,N$59)+Paramètres!$C$86*N110-Paramètres!$C$78)*Paramètres!$C$80)-(MIN(MAX(0,MAX(0,N$59)),Paramètres!$C$78)*Paramètres!$C$79+MAX(0,MAX(0,N$59)-Paramètres!$C$78)*Paramètres!$C$80))+N$66</f>
        <v>3745186.33753221</v>
      </c>
    </row>
    <row r="112" customFormat="false" ht="15" hidden="false" customHeight="false" outlineLevel="0" collapsed="false">
      <c r="B112" s="11" t="s">
        <v>335</v>
      </c>
      <c r="C112" s="24" t="n">
        <f aca="false">C111*(1+Paramètres!$C$85)-((MIN(MAX(0,MAX(0,C$59)+Paramètres!$C$86*C111),Paramètres!$C$78)*Paramètres!$C$79+MAX(0,MAX(0,C$59)+Paramètres!$C$86*C111-Paramètres!$C$78)*Paramètres!$C$80)-(MIN(MAX(0,MAX(0,C$59)),Paramètres!$C$78)*Paramètres!$C$79+MAX(0,MAX(0,C$59)-Paramètres!$C$78)*Paramètres!$C$80))+C$66</f>
        <v>1196515.94107956</v>
      </c>
      <c r="D112" s="24" t="n">
        <f aca="false">D111*(1+Paramètres!$C$85)-((MIN(MAX(0,MAX(0,D$59)+Paramètres!$C$86*D111),Paramètres!$C$78)*Paramètres!$C$79+MAX(0,MAX(0,D$59)+Paramètres!$C$86*D111-Paramètres!$C$78)*Paramètres!$C$80)-(MIN(MAX(0,MAX(0,D$59)),Paramètres!$C$78)*Paramètres!$C$79+MAX(0,MAX(0,D$59)-Paramètres!$C$78)*Paramètres!$C$80))+D$66</f>
        <v>0</v>
      </c>
      <c r="E112" s="24" t="n">
        <f aca="false">E111*(1+Paramètres!$C$85)-((MIN(MAX(0,MAX(0,E$59)+Paramètres!$C$86*E111),Paramètres!$C$78)*Paramètres!$C$79+MAX(0,MAX(0,E$59)+Paramètres!$C$86*E111-Paramètres!$C$78)*Paramètres!$C$80)-(MIN(MAX(0,MAX(0,E$59)),Paramètres!$C$78)*Paramètres!$C$79+MAX(0,MAX(0,E$59)-Paramètres!$C$78)*Paramètres!$C$80))+E$66</f>
        <v>99751.695484871</v>
      </c>
      <c r="F112" s="24" t="n">
        <f aca="false">F111*(1+Paramètres!$C$85)-((MIN(MAX(0,MAX(0,F$59)+Paramètres!$C$86*F111),Paramètres!$C$78)*Paramètres!$C$79+MAX(0,MAX(0,F$59)+Paramètres!$C$86*F111-Paramètres!$C$78)*Paramètres!$C$80)-(MIN(MAX(0,MAX(0,F$59)),Paramètres!$C$78)*Paramètres!$C$79+MAX(0,MAX(0,F$59)-Paramètres!$C$78)*Paramètres!$C$80))+F$66</f>
        <v>484065.598753615</v>
      </c>
      <c r="G112" s="24" t="n">
        <f aca="false">G111*(1+Paramètres!$C$85)-((MIN(MAX(0,MAX(0,G$59)+Paramètres!$C$86*G111),Paramètres!$C$78)*Paramètres!$C$79+MAX(0,MAX(0,G$59)+Paramètres!$C$86*G111-Paramètres!$C$78)*Paramètres!$C$80)-(MIN(MAX(0,MAX(0,G$59)),Paramètres!$C$78)*Paramètres!$C$79+MAX(0,MAX(0,G$59)-Paramètres!$C$78)*Paramètres!$C$80))+G$66</f>
        <v>849048.64553031</v>
      </c>
      <c r="H112" s="24" t="n">
        <f aca="false">H111*(1+Paramètres!$C$85)-((MIN(MAX(0,MAX(0,H$59)+Paramètres!$C$86*H111),Paramètres!$C$78)*Paramètres!$C$79+MAX(0,MAX(0,H$59)+Paramètres!$C$86*H111-Paramètres!$C$78)*Paramètres!$C$80)-(MIN(MAX(0,MAX(0,H$59)),Paramètres!$C$78)*Paramètres!$C$79+MAX(0,MAX(0,H$59)-Paramètres!$C$78)*Paramètres!$C$80))+H$66</f>
        <v>1196515.94107956</v>
      </c>
      <c r="I112" s="24" t="n">
        <f aca="false">I111*(1+Paramètres!$C$85)-((MIN(MAX(0,MAX(0,I$59)+Paramètres!$C$86*I111),Paramètres!$C$78)*Paramètres!$C$79+MAX(0,MAX(0,I$59)+Paramètres!$C$86*I111-Paramètres!$C$78)*Paramètres!$C$80)-(MIN(MAX(0,MAX(0,I$59)),Paramètres!$C$78)*Paramètres!$C$79+MAX(0,MAX(0,I$59)-Paramètres!$C$78)*Paramètres!$C$80))+I$66</f>
        <v>1536443.35614217</v>
      </c>
      <c r="J112" s="24" t="n">
        <f aca="false">J111*(1+Paramètres!$C$85)-((MIN(MAX(0,MAX(0,J$59)+Paramètres!$C$86*J111),Paramètres!$C$78)*Paramètres!$C$79+MAX(0,MAX(0,J$59)+Paramètres!$C$86*J111-Paramètres!$C$78)*Paramètres!$C$80)-(MIN(MAX(0,MAX(0,J$59)),Paramètres!$C$78)*Paramètres!$C$79+MAX(0,MAX(0,J$59)-Paramètres!$C$78)*Paramètres!$C$80))+J$66</f>
        <v>1707721.55928418</v>
      </c>
      <c r="K112" s="24" t="n">
        <f aca="false">K111*(1+Paramètres!$C$85)-((MIN(MAX(0,MAX(0,K$59)+Paramètres!$C$86*K111),Paramètres!$C$78)*Paramètres!$C$79+MAX(0,MAX(0,K$59)+Paramètres!$C$86*K111-Paramètres!$C$78)*Paramètres!$C$80)-(MIN(MAX(0,MAX(0,K$59)),Paramètres!$C$78)*Paramètres!$C$79+MAX(0,MAX(0,K$59)-Paramètres!$C$78)*Paramètres!$C$80))+K$66</f>
        <v>2024703.47797586</v>
      </c>
      <c r="L112" s="24" t="n">
        <f aca="false">L111*(1+Paramètres!$C$85)-((MIN(MAX(0,MAX(0,L$59)+Paramètres!$C$86*L111),Paramètres!$C$78)*Paramètres!$C$79+MAX(0,MAX(0,L$59)+Paramètres!$C$86*L111-Paramètres!$C$78)*Paramètres!$C$80)-(MIN(MAX(0,MAX(0,L$59)),Paramètres!$C$78)*Paramètres!$C$79+MAX(0,MAX(0,L$59)-Paramètres!$C$78)*Paramètres!$C$80))+L$66</f>
        <v>2500176.35601339</v>
      </c>
      <c r="M112" s="24" t="n">
        <f aca="false">M111*(1+Paramètres!$C$85)-((MIN(MAX(0,MAX(0,M$59)+Paramètres!$C$86*M111),Paramètres!$C$78)*Paramètres!$C$79+MAX(0,MAX(0,M$59)+Paramètres!$C$86*M111-Paramètres!$C$78)*Paramètres!$C$80)-(MIN(MAX(0,MAX(0,M$59)),Paramètres!$C$78)*Paramètres!$C$79+MAX(0,MAX(0,M$59)-Paramètres!$C$78)*Paramètres!$C$80))+M$66</f>
        <v>3292631.1527426</v>
      </c>
      <c r="N112" s="24" t="n">
        <f aca="false">N111*(1+Paramètres!$C$85)-((MIN(MAX(0,MAX(0,N$59)+Paramètres!$C$86*N111),Paramètres!$C$78)*Paramètres!$C$79+MAX(0,MAX(0,N$59)+Paramètres!$C$86*N111-Paramètres!$C$78)*Paramètres!$C$80)-(MIN(MAX(0,MAX(0,N$59)),Paramètres!$C$78)*Paramètres!$C$79+MAX(0,MAX(0,N$59)-Paramètres!$C$78)*Paramètres!$C$80))+N$66</f>
        <v>4085085.9494718</v>
      </c>
    </row>
    <row r="113" customFormat="false" ht="15" hidden="false" customHeight="false" outlineLevel="0" collapsed="false">
      <c r="B113" s="11" t="s">
        <v>336</v>
      </c>
      <c r="C113" s="24" t="n">
        <f aca="false">C112*(1+Paramètres!$C$85)-((MIN(MAX(0,MAX(0,C$59)+Paramètres!$C$86*C112),Paramètres!$C$78)*Paramètres!$C$79+MAX(0,MAX(0,C$59)+Paramètres!$C$86*C112-Paramètres!$C$78)*Paramètres!$C$80)-(MIN(MAX(0,MAX(0,C$59)),Paramètres!$C$78)*Paramètres!$C$79+MAX(0,MAX(0,C$59)-Paramètres!$C$78)*Paramètres!$C$80))+C$66</f>
        <v>1302672.88699914</v>
      </c>
      <c r="D113" s="24" t="n">
        <f aca="false">D112*(1+Paramètres!$C$85)-((MIN(MAX(0,MAX(0,D$59)+Paramètres!$C$86*D112),Paramètres!$C$78)*Paramètres!$C$79+MAX(0,MAX(0,D$59)+Paramètres!$C$86*D112-Paramètres!$C$78)*Paramètres!$C$80)-(MIN(MAX(0,MAX(0,D$59)),Paramètres!$C$78)*Paramètres!$C$79+MAX(0,MAX(0,D$59)-Paramètres!$C$78)*Paramètres!$C$80))+D$66</f>
        <v>0</v>
      </c>
      <c r="E113" s="24" t="n">
        <f aca="false">E112*(1+Paramètres!$C$85)-((MIN(MAX(0,MAX(0,E$59)+Paramètres!$C$86*E112),Paramètres!$C$78)*Paramètres!$C$79+MAX(0,MAX(0,E$59)+Paramètres!$C$86*E112-Paramètres!$C$78)*Paramètres!$C$80)-(MIN(MAX(0,MAX(0,E$59)),Paramètres!$C$78)*Paramètres!$C$79+MAX(0,MAX(0,E$59)-Paramètres!$C$78)*Paramètres!$C$80))+E$66</f>
        <v>108736.898951982</v>
      </c>
      <c r="F113" s="24" t="n">
        <f aca="false">F112*(1+Paramètres!$C$85)-((MIN(MAX(0,MAX(0,F$59)+Paramètres!$C$86*F112),Paramètres!$C$78)*Paramètres!$C$79+MAX(0,MAX(0,F$59)+Paramètres!$C$86*F112-Paramètres!$C$78)*Paramètres!$C$80)-(MIN(MAX(0,MAX(0,F$59)),Paramètres!$C$78)*Paramètres!$C$79+MAX(0,MAX(0,F$59)-Paramètres!$C$78)*Paramètres!$C$80))+F$66</f>
        <v>527668.144806476</v>
      </c>
      <c r="G113" s="24" t="n">
        <f aca="false">G112*(1+Paramètres!$C$85)-((MIN(MAX(0,MAX(0,G$59)+Paramètres!$C$86*G112),Paramètres!$C$78)*Paramètres!$C$79+MAX(0,MAX(0,G$59)+Paramètres!$C$86*G112-Paramètres!$C$78)*Paramètres!$C$80)-(MIN(MAX(0,MAX(0,G$59)),Paramètres!$C$78)*Paramètres!$C$79+MAX(0,MAX(0,G$59)-Paramètres!$C$78)*Paramètres!$C$80))+G$66</f>
        <v>924813.466854935</v>
      </c>
      <c r="H113" s="24" t="n">
        <f aca="false">H112*(1+Paramètres!$C$85)-((MIN(MAX(0,MAX(0,H$59)+Paramètres!$C$86*H112),Paramètres!$C$78)*Paramètres!$C$79+MAX(0,MAX(0,H$59)+Paramètres!$C$86*H112-Paramètres!$C$78)*Paramètres!$C$80)-(MIN(MAX(0,MAX(0,H$59)),Paramètres!$C$78)*Paramètres!$C$79+MAX(0,MAX(0,H$59)-Paramètres!$C$78)*Paramètres!$C$80))+H$66</f>
        <v>1302672.88699914</v>
      </c>
      <c r="I113" s="24" t="n">
        <f aca="false">I112*(1+Paramètres!$C$85)-((MIN(MAX(0,MAX(0,I$59)+Paramètres!$C$86*I112),Paramètres!$C$78)*Paramètres!$C$79+MAX(0,MAX(0,I$59)+Paramètres!$C$86*I112-Paramètres!$C$78)*Paramètres!$C$80)-(MIN(MAX(0,MAX(0,I$59)),Paramètres!$C$78)*Paramètres!$C$79+MAX(0,MAX(0,I$59)-Paramètres!$C$78)*Paramètres!$C$80))+I$66</f>
        <v>1672592.72482941</v>
      </c>
      <c r="J113" s="24" t="n">
        <f aca="false">J112*(1+Paramètres!$C$85)-((MIN(MAX(0,MAX(0,J$59)+Paramètres!$C$86*J112),Paramètres!$C$78)*Paramètres!$C$79+MAX(0,MAX(0,J$59)+Paramètres!$C$86*J112-Paramètres!$C$78)*Paramètres!$C$80)-(MIN(MAX(0,MAX(0,J$59)),Paramètres!$C$78)*Paramètres!$C$79+MAX(0,MAX(0,J$59)-Paramètres!$C$78)*Paramètres!$C$80))+J$66</f>
        <v>1859048.46063765</v>
      </c>
      <c r="K113" s="24" t="n">
        <f aca="false">K112*(1+Paramètres!$C$85)-((MIN(MAX(0,MAX(0,K$59)+Paramètres!$C$86*K112),Paramètres!$C$78)*Paramètres!$C$79+MAX(0,MAX(0,K$59)+Paramètres!$C$86*K112-Paramètres!$C$78)*Paramètres!$C$80)-(MIN(MAX(0,MAX(0,K$59)),Paramètres!$C$78)*Paramètres!$C$79+MAX(0,MAX(0,K$59)-Paramètres!$C$78)*Paramètres!$C$80))+K$66</f>
        <v>2204119.2040443</v>
      </c>
      <c r="L113" s="24" t="n">
        <f aca="false">L112*(1+Paramètres!$C$85)-((MIN(MAX(0,MAX(0,L$59)+Paramètres!$C$86*L112),Paramètres!$C$78)*Paramètres!$C$79+MAX(0,MAX(0,L$59)+Paramètres!$C$86*L112-Paramètres!$C$78)*Paramètres!$C$80)-(MIN(MAX(0,MAX(0,L$59)),Paramètres!$C$78)*Paramètres!$C$79+MAX(0,MAX(0,L$59)-Paramètres!$C$78)*Paramètres!$C$80))+L$66</f>
        <v>2721725.31915426</v>
      </c>
      <c r="M113" s="24" t="n">
        <f aca="false">M112*(1+Paramètres!$C$85)-((MIN(MAX(0,MAX(0,M$59)+Paramètres!$C$86*M112),Paramètres!$C$78)*Paramètres!$C$79+MAX(0,MAX(0,M$59)+Paramètres!$C$86*M112-Paramètres!$C$78)*Paramètres!$C$80)-(MIN(MAX(0,MAX(0,M$59)),Paramètres!$C$78)*Paramètres!$C$79+MAX(0,MAX(0,M$59)-Paramètres!$C$78)*Paramètres!$C$80))+M$66</f>
        <v>3584402.17767087</v>
      </c>
      <c r="N113" s="24" t="n">
        <f aca="false">N112*(1+Paramètres!$C$85)-((MIN(MAX(0,MAX(0,N$59)+Paramètres!$C$86*N112),Paramètres!$C$78)*Paramètres!$C$79+MAX(0,MAX(0,N$59)+Paramètres!$C$86*N112-Paramètres!$C$78)*Paramètres!$C$80)-(MIN(MAX(0,MAX(0,N$59)),Paramètres!$C$78)*Paramètres!$C$79+MAX(0,MAX(0,N$59)-Paramètres!$C$78)*Paramètres!$C$80))+N$66</f>
        <v>4447079.03618747</v>
      </c>
    </row>
    <row r="114" customFormat="false" ht="15" hidden="false" customHeight="false" outlineLevel="0" collapsed="false">
      <c r="B114" s="11" t="s">
        <v>337</v>
      </c>
      <c r="C114" s="24" t="n">
        <f aca="false">C113*(1+Paramètres!$C$85)-((MIN(MAX(0,MAX(0,C$59)+Paramètres!$C$86*C113),Paramètres!$C$78)*Paramètres!$C$79+MAX(0,MAX(0,C$59)+Paramètres!$C$86*C113-Paramètres!$C$78)*Paramètres!$C$80)-(MIN(MAX(0,MAX(0,C$59)),Paramètres!$C$78)*Paramètres!$C$79+MAX(0,MAX(0,C$59)-Paramètres!$C$78)*Paramètres!$C$80))+C$66</f>
        <v>1415730.03440349</v>
      </c>
      <c r="D114" s="24" t="n">
        <f aca="false">D113*(1+Paramètres!$C$85)-((MIN(MAX(0,MAX(0,D$59)+Paramètres!$C$86*D113),Paramètres!$C$78)*Paramètres!$C$79+MAX(0,MAX(0,D$59)+Paramètres!$C$86*D113-Paramètres!$C$78)*Paramètres!$C$80)-(MIN(MAX(0,MAX(0,D$59)),Paramètres!$C$78)*Paramètres!$C$79+MAX(0,MAX(0,D$59)-Paramètres!$C$78)*Paramètres!$C$80))+D$66</f>
        <v>0</v>
      </c>
      <c r="E114" s="24" t="n">
        <f aca="false">E113*(1+Paramètres!$C$85)-((MIN(MAX(0,MAX(0,E$59)+Paramètres!$C$86*E113),Paramètres!$C$78)*Paramètres!$C$79+MAX(0,MAX(0,E$59)+Paramètres!$C$86*E113-Paramètres!$C$78)*Paramètres!$C$80)-(MIN(MAX(0,MAX(0,E$59)),Paramètres!$C$78)*Paramètres!$C$79+MAX(0,MAX(0,E$59)-Paramètres!$C$78)*Paramètres!$C$80))+E$66</f>
        <v>118324.111051389</v>
      </c>
      <c r="F114" s="24" t="n">
        <f aca="false">F113*(1+Paramètres!$C$85)-((MIN(MAX(0,MAX(0,F$59)+Paramètres!$C$86*F113),Paramètres!$C$78)*Paramètres!$C$79+MAX(0,MAX(0,F$59)+Paramètres!$C$86*F113-Paramètres!$C$78)*Paramètres!$C$80)-(MIN(MAX(0,MAX(0,F$59)),Paramètres!$C$78)*Paramètres!$C$79+MAX(0,MAX(0,F$59)-Paramètres!$C$78)*Paramètres!$C$80))+F$66</f>
        <v>574192.061444878</v>
      </c>
      <c r="G114" s="24" t="n">
        <f aca="false">G113*(1+Paramètres!$C$85)-((MIN(MAX(0,MAX(0,G$59)+Paramètres!$C$86*G113),Paramètres!$C$78)*Paramètres!$C$79+MAX(0,MAX(0,G$59)+Paramètres!$C$86*G113-Paramètres!$C$78)*Paramètres!$C$80)-(MIN(MAX(0,MAX(0,G$59)),Paramètres!$C$78)*Paramètres!$C$79+MAX(0,MAX(0,G$59)-Paramètres!$C$78)*Paramètres!$C$80))+G$66</f>
        <v>1005503.00156566</v>
      </c>
      <c r="H114" s="24" t="n">
        <f aca="false">H113*(1+Paramètres!$C$85)-((MIN(MAX(0,MAX(0,H$59)+Paramètres!$C$86*H113),Paramètres!$C$78)*Paramètres!$C$79+MAX(0,MAX(0,H$59)+Paramètres!$C$86*H113-Paramètres!$C$78)*Paramètres!$C$80)-(MIN(MAX(0,MAX(0,H$59)),Paramètres!$C$78)*Paramètres!$C$79+MAX(0,MAX(0,H$59)-Paramètres!$C$78)*Paramètres!$C$80))+H$66</f>
        <v>1415730.03440349</v>
      </c>
      <c r="I114" s="24" t="n">
        <f aca="false">I113*(1+Paramètres!$C$85)-((MIN(MAX(0,MAX(0,I$59)+Paramètres!$C$86*I113),Paramètres!$C$78)*Paramètres!$C$79+MAX(0,MAX(0,I$59)+Paramètres!$C$86*I113-Paramètres!$C$78)*Paramètres!$C$80)-(MIN(MAX(0,MAX(0,I$59)),Paramètres!$C$78)*Paramètres!$C$79+MAX(0,MAX(0,I$59)-Paramètres!$C$78)*Paramètres!$C$80))+I$66</f>
        <v>1817591.80248131</v>
      </c>
      <c r="J114" s="24" t="n">
        <f aca="false">J113*(1+Paramètres!$C$85)-((MIN(MAX(0,MAX(0,J$59)+Paramètres!$C$86*J113),Paramètres!$C$78)*Paramètres!$C$79+MAX(0,MAX(0,J$59)+Paramètres!$C$86*J113-Paramètres!$C$78)*Paramètres!$C$80)-(MIN(MAX(0,MAX(0,J$59)),Paramètres!$C$78)*Paramètres!$C$79+MAX(0,MAX(0,J$59)-Paramètres!$C$78)*Paramètres!$C$80))+J$66</f>
        <v>2020211.6105791</v>
      </c>
      <c r="K114" s="24" t="n">
        <f aca="false">K113*(1+Paramètres!$C$85)-((MIN(MAX(0,MAX(0,K$59)+Paramètres!$C$86*K113),Paramètres!$C$78)*Paramètres!$C$79+MAX(0,MAX(0,K$59)+Paramètres!$C$86*K113-Paramètres!$C$78)*Paramètres!$C$80)-(MIN(MAX(0,MAX(0,K$59)),Paramètres!$C$78)*Paramètres!$C$79+MAX(0,MAX(0,K$59)-Paramètres!$C$78)*Paramètres!$C$80))+K$66</f>
        <v>2395196.95230718</v>
      </c>
      <c r="L114" s="24" t="n">
        <f aca="false">L113*(1+Paramètres!$C$85)-((MIN(MAX(0,MAX(0,L$59)+Paramètres!$C$86*L113),Paramètres!$C$78)*Paramètres!$C$79+MAX(0,MAX(0,L$59)+Paramètres!$C$86*L113-Paramètres!$C$78)*Paramètres!$C$80)-(MIN(MAX(0,MAX(0,L$59)),Paramètres!$C$78)*Paramètres!$C$79+MAX(0,MAX(0,L$59)-Paramètres!$C$78)*Paramètres!$C$80))+L$66</f>
        <v>2957674.96489929</v>
      </c>
      <c r="M114" s="24" t="n">
        <f aca="false">M113*(1+Paramètres!$C$85)-((MIN(MAX(0,MAX(0,M$59)+Paramètres!$C$86*M113),Paramètres!$C$78)*Paramètres!$C$79+MAX(0,MAX(0,M$59)+Paramètres!$C$86*M113-Paramètres!$C$78)*Paramètres!$C$80)-(MIN(MAX(0,MAX(0,M$59)),Paramètres!$C$78)*Paramètres!$C$79+MAX(0,MAX(0,M$59)-Paramètres!$C$78)*Paramètres!$C$80))+M$66</f>
        <v>3895138.31921947</v>
      </c>
      <c r="N114" s="24" t="n">
        <f aca="false">N113*(1+Paramètres!$C$85)-((MIN(MAX(0,MAX(0,N$59)+Paramètres!$C$86*N113),Paramètres!$C$78)*Paramètres!$C$79+MAX(0,MAX(0,N$59)+Paramètres!$C$86*N113-Paramètres!$C$78)*Paramètres!$C$80)-(MIN(MAX(0,MAX(0,N$59)),Paramètres!$C$78)*Paramètres!$C$79+MAX(0,MAX(0,N$59)-Paramètres!$C$78)*Paramètres!$C$80))+N$66</f>
        <v>4832601.67353966</v>
      </c>
    </row>
    <row r="115" customFormat="false" ht="15" hidden="false" customHeight="false" outlineLevel="0" collapsed="false">
      <c r="B115" s="11" t="s">
        <v>338</v>
      </c>
      <c r="C115" s="24" t="n">
        <f aca="false">C114*(1+Paramètres!$C$85)-((MIN(MAX(0,MAX(0,C$59)+Paramètres!$C$86*C114),Paramètres!$C$78)*Paramètres!$C$79+MAX(0,MAX(0,C$59)+Paramètres!$C$86*C114-Paramètres!$C$78)*Paramètres!$C$80)-(MIN(MAX(0,MAX(0,C$59)),Paramètres!$C$78)*Paramètres!$C$79+MAX(0,MAX(0,C$59)-Paramètres!$C$78)*Paramètres!$C$80))+C$66</f>
        <v>1536135.89638912</v>
      </c>
      <c r="D115" s="24" t="n">
        <f aca="false">D114*(1+Paramètres!$C$85)-((MIN(MAX(0,MAX(0,D$59)+Paramètres!$C$86*D114),Paramètres!$C$78)*Paramètres!$C$79+MAX(0,MAX(0,D$59)+Paramètres!$C$86*D114-Paramètres!$C$78)*Paramètres!$C$80)-(MIN(MAX(0,MAX(0,D$59)),Paramètres!$C$78)*Paramètres!$C$79+MAX(0,MAX(0,D$59)-Paramètres!$C$78)*Paramètres!$C$80))+D$66</f>
        <v>0</v>
      </c>
      <c r="E115" s="24" t="n">
        <f aca="false">E114*(1+Paramètres!$C$85)-((MIN(MAX(0,MAX(0,E$59)+Paramètres!$C$86*E114),Paramètres!$C$78)*Paramètres!$C$79+MAX(0,MAX(0,E$59)+Paramètres!$C$86*E114-Paramètres!$C$78)*Paramètres!$C$80)-(MIN(MAX(0,MAX(0,E$59)),Paramètres!$C$78)*Paramètres!$C$79+MAX(0,MAX(0,E$59)-Paramètres!$C$78)*Paramètres!$C$80))+E$66</f>
        <v>128553.666361456</v>
      </c>
      <c r="F115" s="24" t="n">
        <f aca="false">F114*(1+Paramètres!$C$85)-((MIN(MAX(0,MAX(0,F$59)+Paramètres!$C$86*F114),Paramètres!$C$78)*Paramètres!$C$79+MAX(0,MAX(0,F$59)+Paramètres!$C$86*F114-Paramètres!$C$78)*Paramètres!$C$80)-(MIN(MAX(0,MAX(0,F$59)),Paramètres!$C$78)*Paramètres!$C$79+MAX(0,MAX(0,F$59)-Paramètres!$C$78)*Paramètres!$C$80))+F$66</f>
        <v>623833.080498053</v>
      </c>
      <c r="G115" s="24" t="n">
        <f aca="false">G114*(1+Paramètres!$C$85)-((MIN(MAX(0,MAX(0,G$59)+Paramètres!$C$86*G114),Paramètres!$C$78)*Paramètres!$C$79+MAX(0,MAX(0,G$59)+Paramètres!$C$86*G114-Paramètres!$C$78)*Paramètres!$C$80)-(MIN(MAX(0,MAX(0,G$59)),Paramètres!$C$78)*Paramètres!$C$79+MAX(0,MAX(0,G$59)-Paramètres!$C$78)*Paramètres!$C$80))+G$66</f>
        <v>1091437.35603258</v>
      </c>
      <c r="H115" s="24" t="n">
        <f aca="false">H114*(1+Paramètres!$C$85)-((MIN(MAX(0,MAX(0,H$59)+Paramètres!$C$86*H114),Paramètres!$C$78)*Paramètres!$C$79+MAX(0,MAX(0,H$59)+Paramètres!$C$86*H114-Paramètres!$C$78)*Paramètres!$C$80)-(MIN(MAX(0,MAX(0,H$59)),Paramètres!$C$78)*Paramètres!$C$79+MAX(0,MAX(0,H$59)-Paramètres!$C$78)*Paramètres!$C$80))+H$66</f>
        <v>1536135.89638912</v>
      </c>
      <c r="I115" s="24" t="n">
        <f aca="false">I114*(1+Paramètres!$C$85)-((MIN(MAX(0,MAX(0,I$59)+Paramètres!$C$86*I114),Paramètres!$C$78)*Paramètres!$C$79+MAX(0,MAX(0,I$59)+Paramètres!$C$86*I114-Paramètres!$C$78)*Paramètres!$C$80)-(MIN(MAX(0,MAX(0,I$59)),Paramètres!$C$78)*Paramètres!$C$79+MAX(0,MAX(0,I$59)-Paramètres!$C$78)*Paramètres!$C$80))+I$66</f>
        <v>1972015.82018059</v>
      </c>
      <c r="J115" s="24" t="n">
        <f aca="false">J114*(1+Paramètres!$C$85)-((MIN(MAX(0,MAX(0,J$59)+Paramètres!$C$86*J114),Paramètres!$C$78)*Paramètres!$C$79+MAX(0,MAX(0,J$59)+Paramètres!$C$86*J114-Paramètres!$C$78)*Paramètres!$C$80)-(MIN(MAX(0,MAX(0,J$59)),Paramètres!$C$78)*Paramètres!$C$79+MAX(0,MAX(0,J$59)-Paramètres!$C$78)*Paramètres!$C$80))+J$66</f>
        <v>2191850.36526674</v>
      </c>
      <c r="K115" s="24" t="n">
        <f aca="false">K114*(1+Paramètres!$C$85)-((MIN(MAX(0,MAX(0,K$59)+Paramètres!$C$86*K114),Paramètres!$C$78)*Paramètres!$C$79+MAX(0,MAX(0,K$59)+Paramètres!$C$86*K114-Paramètres!$C$78)*Paramètres!$C$80)-(MIN(MAX(0,MAX(0,K$59)),Paramètres!$C$78)*Paramètres!$C$79+MAX(0,MAX(0,K$59)-Paramètres!$C$78)*Paramètres!$C$80))+K$66</f>
        <v>2598694.75420714</v>
      </c>
      <c r="L115" s="24" t="n">
        <f aca="false">L114*(1+Paramètres!$C$85)-((MIN(MAX(0,MAX(0,L$59)+Paramètres!$C$86*L114),Paramètres!$C$78)*Paramètres!$C$79+MAX(0,MAX(0,L$59)+Paramètres!$C$86*L114-Paramètres!$C$78)*Paramètres!$C$80)-(MIN(MAX(0,MAX(0,L$59)),Paramètres!$C$78)*Paramètres!$C$79+MAX(0,MAX(0,L$59)-Paramètres!$C$78)*Paramètres!$C$80))+L$66</f>
        <v>3208961.33761774</v>
      </c>
      <c r="M115" s="24" t="n">
        <f aca="false">M114*(1+Paramètres!$C$85)-((MIN(MAX(0,MAX(0,M$59)+Paramètres!$C$86*M114),Paramètres!$C$78)*Paramètres!$C$79+MAX(0,MAX(0,M$59)+Paramètres!$C$86*M114-Paramètres!$C$78)*Paramètres!$C$80)-(MIN(MAX(0,MAX(0,M$59)),Paramètres!$C$78)*Paramètres!$C$79+MAX(0,MAX(0,M$59)-Paramètres!$C$78)*Paramètres!$C$80))+M$66</f>
        <v>4226072.30996874</v>
      </c>
      <c r="N115" s="24" t="n">
        <f aca="false">N114*(1+Paramètres!$C$85)-((MIN(MAX(0,MAX(0,N$59)+Paramètres!$C$86*N114),Paramètres!$C$78)*Paramètres!$C$79+MAX(0,MAX(0,N$59)+Paramètres!$C$86*N114-Paramètres!$C$78)*Paramètres!$C$80)-(MIN(MAX(0,MAX(0,N$59)),Paramètres!$C$78)*Paramètres!$C$79+MAX(0,MAX(0,N$59)-Paramètres!$C$78)*Paramètres!$C$80))+N$66</f>
        <v>5243183.28231973</v>
      </c>
    </row>
    <row r="116" customFormat="false" ht="15" hidden="false" customHeight="false" outlineLevel="0" collapsed="false">
      <c r="B116" s="11" t="s">
        <v>339</v>
      </c>
      <c r="C116" s="24" t="n">
        <f aca="false">C115*(1+Paramètres!$C$85)-((MIN(MAX(0,MAX(0,C$59)+Paramètres!$C$86*C115),Paramètres!$C$78)*Paramètres!$C$79+MAX(0,MAX(0,C$59)+Paramètres!$C$86*C115-Paramètres!$C$78)*Paramètres!$C$80)-(MIN(MAX(0,MAX(0,C$59)),Paramètres!$C$78)*Paramètres!$C$79+MAX(0,MAX(0,C$59)-Paramètres!$C$78)*Paramètres!$C$80))+C$66</f>
        <v>1664368.13940382</v>
      </c>
      <c r="D116" s="24" t="n">
        <f aca="false">D115*(1+Paramètres!$C$85)-((MIN(MAX(0,MAX(0,D$59)+Paramètres!$C$86*D115),Paramètres!$C$78)*Paramètres!$C$79+MAX(0,MAX(0,D$59)+Paramètres!$C$86*D115-Paramètres!$C$78)*Paramètres!$C$80)-(MIN(MAX(0,MAX(0,D$59)),Paramètres!$C$78)*Paramètres!$C$79+MAX(0,MAX(0,D$59)-Paramètres!$C$78)*Paramètres!$C$80))+D$66</f>
        <v>0</v>
      </c>
      <c r="E116" s="24" t="n">
        <f aca="false">E115*(1+Paramètres!$C$85)-((MIN(MAX(0,MAX(0,E$59)+Paramètres!$C$86*E115),Paramètres!$C$78)*Paramètres!$C$79+MAX(0,MAX(0,E$59)+Paramètres!$C$86*E115-Paramètres!$C$78)*Paramètres!$C$80)-(MIN(MAX(0,MAX(0,E$59)),Paramètres!$C$78)*Paramètres!$C$79+MAX(0,MAX(0,E$59)-Paramètres!$C$78)*Paramètres!$C$80))+E$66</f>
        <v>139468.601877298</v>
      </c>
      <c r="F116" s="24" t="n">
        <f aca="false">F115*(1+Paramètres!$C$85)-((MIN(MAX(0,MAX(0,F$59)+Paramètres!$C$86*F115),Paramètres!$C$78)*Paramètres!$C$79+MAX(0,MAX(0,F$59)+Paramètres!$C$86*F115-Paramètres!$C$78)*Paramètres!$C$80)-(MIN(MAX(0,MAX(0,F$59)),Paramètres!$C$78)*Paramètres!$C$79+MAX(0,MAX(0,F$59)-Paramètres!$C$78)*Paramètres!$C$80))+F$66</f>
        <v>676800.047827791</v>
      </c>
      <c r="G116" s="24" t="n">
        <f aca="false">G115*(1+Paramètres!$C$85)-((MIN(MAX(0,MAX(0,G$59)+Paramètres!$C$86*G115),Paramètres!$C$78)*Paramètres!$C$79+MAX(0,MAX(0,G$59)+Paramètres!$C$86*G115-Paramètres!$C$78)*Paramètres!$C$80)-(MIN(MAX(0,MAX(0,G$59)),Paramètres!$C$78)*Paramètres!$C$79+MAX(0,MAX(0,G$59)-Paramètres!$C$78)*Paramètres!$C$80))+G$66</f>
        <v>1182957.44353986</v>
      </c>
      <c r="H116" s="24" t="n">
        <f aca="false">H115*(1+Paramètres!$C$85)-((MIN(MAX(0,MAX(0,H$59)+Paramètres!$C$86*H115),Paramètres!$C$78)*Paramètres!$C$79+MAX(0,MAX(0,H$59)+Paramètres!$C$86*H115-Paramètres!$C$78)*Paramètres!$C$80)-(MIN(MAX(0,MAX(0,H$59)),Paramètres!$C$78)*Paramètres!$C$79+MAX(0,MAX(0,H$59)-Paramètres!$C$78)*Paramètres!$C$80))+H$66</f>
        <v>1664368.13940382</v>
      </c>
      <c r="I116" s="24" t="n">
        <f aca="false">I115*(1+Paramètres!$C$85)-((MIN(MAX(0,MAX(0,I$59)+Paramètres!$C$86*I115),Paramètres!$C$78)*Paramètres!$C$79+MAX(0,MAX(0,I$59)+Paramètres!$C$86*I115-Paramètres!$C$78)*Paramètres!$C$80)-(MIN(MAX(0,MAX(0,I$59)),Paramètres!$C$78)*Paramètres!$C$79+MAX(0,MAX(0,I$59)-Paramètres!$C$78)*Paramètres!$C$80))+I$66</f>
        <v>2136477.39903033</v>
      </c>
      <c r="J116" s="24" t="n">
        <f aca="false">J115*(1+Paramètres!$C$85)-((MIN(MAX(0,MAX(0,J$59)+Paramètres!$C$86*J115),Paramètres!$C$78)*Paramètres!$C$79+MAX(0,MAX(0,J$59)+Paramètres!$C$86*J115-Paramètres!$C$78)*Paramètres!$C$80)-(MIN(MAX(0,MAX(0,J$59)),Paramètres!$C$78)*Paramètres!$C$79+MAX(0,MAX(0,J$59)-Paramètres!$C$78)*Paramètres!$C$80))+J$66</f>
        <v>2374645.63900908</v>
      </c>
      <c r="K116" s="24" t="n">
        <f aca="false">K115*(1+Paramètres!$C$85)-((MIN(MAX(0,MAX(0,K$59)+Paramètres!$C$86*K115),Paramètres!$C$78)*Paramètres!$C$79+MAX(0,MAX(0,K$59)+Paramètres!$C$86*K115-Paramètres!$C$78)*Paramètres!$C$80)-(MIN(MAX(0,MAX(0,K$59)),Paramètres!$C$78)*Paramètres!$C$79+MAX(0,MAX(0,K$59)-Paramètres!$C$78)*Paramètres!$C$80))+K$66</f>
        <v>2815419.91323061</v>
      </c>
      <c r="L116" s="24" t="n">
        <f aca="false">L115*(1+Paramètres!$C$85)-((MIN(MAX(0,MAX(0,L$59)+Paramètres!$C$86*L115),Paramètres!$C$78)*Paramètres!$C$79+MAX(0,MAX(0,L$59)+Paramètres!$C$86*L115-Paramètres!$C$78)*Paramètres!$C$80)-(MIN(MAX(0,MAX(0,L$59)),Paramètres!$C$78)*Paramètres!$C$79+MAX(0,MAX(0,L$59)-Paramètres!$C$78)*Paramètres!$C$80))+L$66</f>
        <v>3476581.32456289</v>
      </c>
      <c r="M116" s="24" t="n">
        <f aca="false">M115*(1+Paramètres!$C$85)-((MIN(MAX(0,MAX(0,M$59)+Paramètres!$C$86*M115),Paramètres!$C$78)*Paramètres!$C$79+MAX(0,MAX(0,M$59)+Paramètres!$C$86*M115-Paramètres!$C$78)*Paramètres!$C$80)-(MIN(MAX(0,MAX(0,M$59)),Paramètres!$C$78)*Paramètres!$C$79+MAX(0,MAX(0,M$59)-Paramètres!$C$78)*Paramètres!$C$80))+M$66</f>
        <v>4578517.01011671</v>
      </c>
      <c r="N116" s="24" t="n">
        <f aca="false">N115*(1+Paramètres!$C$85)-((MIN(MAX(0,MAX(0,N$59)+Paramètres!$C$86*N115),Paramètres!$C$78)*Paramètres!$C$79+MAX(0,MAX(0,N$59)+Paramètres!$C$86*N115-Paramètres!$C$78)*Paramètres!$C$80)-(MIN(MAX(0,MAX(0,N$59)),Paramètres!$C$78)*Paramètres!$C$79+MAX(0,MAX(0,N$59)-Paramètres!$C$78)*Paramètres!$C$80))+N$66</f>
        <v>5680452.69567052</v>
      </c>
    </row>
    <row r="117" customFormat="false" ht="15" hidden="false" customHeight="false" outlineLevel="0" collapsed="false">
      <c r="B117" s="11" t="s">
        <v>340</v>
      </c>
      <c r="C117" s="24" t="n">
        <f aca="false">C116*(1+Paramètres!$C$85)-((MIN(MAX(0,MAX(0,C$59)+Paramètres!$C$86*C116),Paramètres!$C$78)*Paramètres!$C$79+MAX(0,MAX(0,C$59)+Paramètres!$C$86*C116-Paramètres!$C$78)*Paramètres!$C$80)-(MIN(MAX(0,MAX(0,C$59)),Paramètres!$C$78)*Paramètres!$C$79+MAX(0,MAX(0,C$59)-Paramètres!$C$78)*Paramètres!$C$80))+C$66</f>
        <v>1800935.47821447</v>
      </c>
      <c r="D117" s="24" t="n">
        <f aca="false">D116*(1+Paramètres!$C$85)-((MIN(MAX(0,MAX(0,D$59)+Paramètres!$C$86*D116),Paramètres!$C$78)*Paramètres!$C$79+MAX(0,MAX(0,D$59)+Paramètres!$C$86*D116-Paramètres!$C$78)*Paramètres!$C$80)-(MIN(MAX(0,MAX(0,D$59)),Paramètres!$C$78)*Paramètres!$C$79+MAX(0,MAX(0,D$59)-Paramètres!$C$78)*Paramètres!$C$80))+D$66</f>
        <v>0</v>
      </c>
      <c r="E117" s="24" t="n">
        <f aca="false">E116*(1+Paramètres!$C$85)-((MIN(MAX(0,MAX(0,E$59)+Paramètres!$C$86*E116),Paramètres!$C$78)*Paramètres!$C$79+MAX(0,MAX(0,E$59)+Paramètres!$C$86*E116-Paramètres!$C$78)*Paramètres!$C$80)-(MIN(MAX(0,MAX(0,E$59)),Paramètres!$C$78)*Paramètres!$C$79+MAX(0,MAX(0,E$59)-Paramètres!$C$78)*Paramètres!$C$80))+E$66</f>
        <v>151114.838072702</v>
      </c>
      <c r="F117" s="24" t="n">
        <f aca="false">F116*(1+Paramètres!$C$85)-((MIN(MAX(0,MAX(0,F$59)+Paramètres!$C$86*F116),Paramètres!$C$78)*Paramètres!$C$79+MAX(0,MAX(0,F$59)+Paramètres!$C$86*F116-Paramètres!$C$78)*Paramètres!$C$80)-(MIN(MAX(0,MAX(0,F$59)),Paramètres!$C$78)*Paramètres!$C$79+MAX(0,MAX(0,F$59)-Paramètres!$C$78)*Paramètres!$C$80))+F$66</f>
        <v>733315.801968622</v>
      </c>
      <c r="G117" s="24" t="n">
        <f aca="false">G116*(1+Paramètres!$C$85)-((MIN(MAX(0,MAX(0,G$59)+Paramètres!$C$86*G116),Paramètres!$C$78)*Paramètres!$C$79+MAX(0,MAX(0,G$59)+Paramètres!$C$86*G116-Paramètres!$C$78)*Paramètres!$C$80)-(MIN(MAX(0,MAX(0,G$59)),Paramètres!$C$78)*Paramètres!$C$79+MAX(0,MAX(0,G$59)-Paramètres!$C$78)*Paramètres!$C$80))+G$66</f>
        <v>1280426.3367351</v>
      </c>
      <c r="H117" s="24" t="n">
        <f aca="false">H116*(1+Paramètres!$C$85)-((MIN(MAX(0,MAX(0,H$59)+Paramètres!$C$86*H116),Paramètres!$C$78)*Paramètres!$C$79+MAX(0,MAX(0,H$59)+Paramètres!$C$86*H116-Paramètres!$C$78)*Paramètres!$C$80)-(MIN(MAX(0,MAX(0,H$59)),Paramètres!$C$78)*Paramètres!$C$79+MAX(0,MAX(0,H$59)-Paramètres!$C$78)*Paramètres!$C$80))+H$66</f>
        <v>1800935.47821447</v>
      </c>
      <c r="I117" s="24" t="n">
        <f aca="false">I116*(1+Paramètres!$C$85)-((MIN(MAX(0,MAX(0,I$59)+Paramètres!$C$86*I116),Paramètres!$C$78)*Paramètres!$C$79+MAX(0,MAX(0,I$59)+Paramètres!$C$86*I116-Paramètres!$C$78)*Paramètres!$C$80)-(MIN(MAX(0,MAX(0,I$59)),Paramètres!$C$78)*Paramètres!$C$79+MAX(0,MAX(0,I$59)-Paramètres!$C$78)*Paramètres!$C$80))+I$66</f>
        <v>2311628.98050529</v>
      </c>
      <c r="J117" s="24" t="n">
        <f aca="false">J116*(1+Paramètres!$C$85)-((MIN(MAX(0,MAX(0,J$59)+Paramètres!$C$86*J116),Paramètres!$C$78)*Paramètres!$C$79+MAX(0,MAX(0,J$59)+Paramètres!$C$86*J116-Paramètres!$C$78)*Paramètres!$C$80)-(MIN(MAX(0,MAX(0,J$59)),Paramètres!$C$78)*Paramètres!$C$79+MAX(0,MAX(0,J$59)-Paramètres!$C$78)*Paramètres!$C$80))+J$66</f>
        <v>2569322.60554467</v>
      </c>
      <c r="K117" s="24" t="n">
        <f aca="false">K116*(1+Paramètres!$C$85)-((MIN(MAX(0,MAX(0,K$59)+Paramètres!$C$86*K116),Paramètres!$C$78)*Paramètres!$C$79+MAX(0,MAX(0,K$59)+Paramètres!$C$86*K116-Paramètres!$C$78)*Paramètres!$C$80)-(MIN(MAX(0,MAX(0,K$59)),Paramètres!$C$78)*Paramètres!$C$79+MAX(0,MAX(0,K$59)-Paramètres!$C$78)*Paramètres!$C$80))+K$66</f>
        <v>3046232.2075906</v>
      </c>
      <c r="L117" s="24" t="n">
        <f aca="false">L116*(1+Paramètres!$C$85)-((MIN(MAX(0,MAX(0,L$59)+Paramètres!$C$86*L116),Paramètres!$C$78)*Paramètres!$C$79+MAX(0,MAX(0,L$59)+Paramètres!$C$86*L116-Paramètres!$C$78)*Paramètres!$C$80)-(MIN(MAX(0,MAX(0,L$59)),Paramètres!$C$78)*Paramètres!$C$79+MAX(0,MAX(0,L$59)-Paramètres!$C$78)*Paramètres!$C$80))+L$66</f>
        <v>3761596.61065948</v>
      </c>
      <c r="M117" s="24" t="n">
        <f aca="false">M116*(1+Paramètres!$C$85)-((MIN(MAX(0,MAX(0,M$59)+Paramètres!$C$86*M116),Paramètres!$C$78)*Paramètres!$C$79+MAX(0,MAX(0,M$59)+Paramètres!$C$86*M116-Paramètres!$C$78)*Paramètres!$C$80)-(MIN(MAX(0,MAX(0,M$59)),Paramètres!$C$78)*Paramètres!$C$79+MAX(0,MAX(0,M$59)-Paramètres!$C$78)*Paramètres!$C$80))+M$66</f>
        <v>4953870.61577429</v>
      </c>
      <c r="N117" s="24" t="n">
        <f aca="false">N116*(1+Paramètres!$C$85)-((MIN(MAX(0,MAX(0,N$59)+Paramètres!$C$86*N116),Paramètres!$C$78)*Paramètres!$C$79+MAX(0,MAX(0,N$59)+Paramètres!$C$86*N116-Paramètres!$C$78)*Paramètres!$C$80)-(MIN(MAX(0,MAX(0,N$59)),Paramètres!$C$78)*Paramètres!$C$79+MAX(0,MAX(0,N$59)-Paramètres!$C$78)*Paramètres!$C$80))+N$66</f>
        <v>6146144.6208891</v>
      </c>
    </row>
    <row r="118" customFormat="false" ht="15" hidden="false" customHeight="false" outlineLevel="0" collapsed="false">
      <c r="B118" s="11" t="s">
        <v>341</v>
      </c>
      <c r="C118" s="24" t="n">
        <f aca="false">C117*(1+Paramètres!$C$85)-((MIN(MAX(0,MAX(0,C$59)+Paramètres!$C$86*C117),Paramètres!$C$78)*Paramètres!$C$79+MAX(0,MAX(0,C$59)+Paramètres!$C$86*C117-Paramètres!$C$78)*Paramètres!$C$80)-(MIN(MAX(0,MAX(0,C$59)),Paramètres!$C$78)*Paramètres!$C$79+MAX(0,MAX(0,C$59)-Paramètres!$C$78)*Paramètres!$C$80))+C$66</f>
        <v>1946379.69404782</v>
      </c>
      <c r="D118" s="24" t="n">
        <f aca="false">D117*(1+Paramètres!$C$85)-((MIN(MAX(0,MAX(0,D$59)+Paramètres!$C$86*D117),Paramètres!$C$78)*Paramètres!$C$79+MAX(0,MAX(0,D$59)+Paramètres!$C$86*D117-Paramètres!$C$78)*Paramètres!$C$80)-(MIN(MAX(0,MAX(0,D$59)),Paramètres!$C$78)*Paramètres!$C$79+MAX(0,MAX(0,D$59)-Paramètres!$C$78)*Paramètres!$C$80))+D$66</f>
        <v>0</v>
      </c>
      <c r="E118" s="24" t="n">
        <f aca="false">E117*(1+Paramètres!$C$85)-((MIN(MAX(0,MAX(0,E$59)+Paramètres!$C$86*E117),Paramètres!$C$78)*Paramètres!$C$79+MAX(0,MAX(0,E$59)+Paramètres!$C$86*E117-Paramètres!$C$78)*Paramètres!$C$80)-(MIN(MAX(0,MAX(0,E$59)),Paramètres!$C$78)*Paramètres!$C$79+MAX(0,MAX(0,E$59)-Paramètres!$C$78)*Paramètres!$C$80))+E$66</f>
        <v>163541.372093197</v>
      </c>
      <c r="F118" s="24" t="n">
        <f aca="false">F117*(1+Paramètres!$C$85)-((MIN(MAX(0,MAX(0,F$59)+Paramètres!$C$86*F117),Paramètres!$C$78)*Paramètres!$C$79+MAX(0,MAX(0,F$59)+Paramètres!$C$86*F117-Paramètres!$C$78)*Paramètres!$C$80)-(MIN(MAX(0,MAX(0,F$59)),Paramètres!$C$78)*Paramètres!$C$79+MAX(0,MAX(0,F$59)-Paramètres!$C$78)*Paramètres!$C$80))+F$66</f>
        <v>793587.480032951</v>
      </c>
      <c r="G118" s="24" t="n">
        <f aca="false">G117*(1+Paramètres!$C$85)-((MIN(MAX(0,MAX(0,G$59)+Paramètres!$C$86*G117),Paramètres!$C$78)*Paramètres!$C$79+MAX(0,MAX(0,G$59)+Paramètres!$C$86*G117-Paramètres!$C$78)*Paramètres!$C$80)-(MIN(MAX(0,MAX(0,G$59)),Paramètres!$C$78)*Paramètres!$C$79+MAX(0,MAX(0,G$59)-Paramètres!$C$78)*Paramètres!$C$80))+G$66</f>
        <v>1384230.70798804</v>
      </c>
      <c r="H118" s="24" t="n">
        <f aca="false">H117*(1+Paramètres!$C$85)-((MIN(MAX(0,MAX(0,H$59)+Paramètres!$C$86*H117),Paramètres!$C$78)*Paramètres!$C$79+MAX(0,MAX(0,H$59)+Paramètres!$C$86*H117-Paramètres!$C$78)*Paramètres!$C$80)-(MIN(MAX(0,MAX(0,H$59)),Paramètres!$C$78)*Paramètres!$C$79+MAX(0,MAX(0,H$59)-Paramètres!$C$78)*Paramètres!$C$80))+H$66</f>
        <v>1946379.69404782</v>
      </c>
      <c r="I118" s="24" t="n">
        <f aca="false">I117*(1+Paramètres!$C$85)-((MIN(MAX(0,MAX(0,I$59)+Paramètres!$C$86*I117),Paramètres!$C$78)*Paramètres!$C$79+MAX(0,MAX(0,I$59)+Paramètres!$C$86*I117-Paramètres!$C$78)*Paramètres!$C$80)-(MIN(MAX(0,MAX(0,I$59)),Paramètres!$C$78)*Paramètres!$C$79+MAX(0,MAX(0,I$59)-Paramètres!$C$78)*Paramètres!$C$80))+I$66</f>
        <v>2498165.41477613</v>
      </c>
      <c r="J118" s="24" t="n">
        <f aca="false">J117*(1+Paramètres!$C$85)-((MIN(MAX(0,MAX(0,J$59)+Paramètres!$C$86*J117),Paramètres!$C$78)*Paramètres!$C$79+MAX(0,MAX(0,J$59)+Paramètres!$C$86*J117-Paramètres!$C$78)*Paramètres!$C$80)-(MIN(MAX(0,MAX(0,J$59)),Paramètres!$C$78)*Paramètres!$C$79+MAX(0,MAX(0,J$59)-Paramètres!$C$78)*Paramètres!$C$80))+J$66</f>
        <v>2776653.57490507</v>
      </c>
      <c r="K118" s="24" t="n">
        <f aca="false">K117*(1+Paramètres!$C$85)-((MIN(MAX(0,MAX(0,K$59)+Paramètres!$C$86*K117),Paramètres!$C$78)*Paramètres!$C$79+MAX(0,MAX(0,K$59)+Paramètres!$C$86*K117-Paramètres!$C$78)*Paramètres!$C$80)-(MIN(MAX(0,MAX(0,K$59)),Paramètres!$C$78)*Paramètres!$C$79+MAX(0,MAX(0,K$59)-Paramètres!$C$78)*Paramètres!$C$80))+K$66</f>
        <v>3292047.30108398</v>
      </c>
      <c r="L118" s="24" t="n">
        <f aca="false">L117*(1+Paramètres!$C$85)-((MIN(MAX(0,MAX(0,L$59)+Paramètres!$C$86*L117),Paramètres!$C$78)*Paramètres!$C$79+MAX(0,MAX(0,L$59)+Paramètres!$C$86*L117-Paramètres!$C$78)*Paramètres!$C$80)-(MIN(MAX(0,MAX(0,L$59)),Paramètres!$C$78)*Paramètres!$C$79+MAX(0,MAX(0,L$59)-Paramètres!$C$78)*Paramètres!$C$80))+L$66</f>
        <v>4065137.89035235</v>
      </c>
      <c r="M118" s="24" t="n">
        <f aca="false">M117*(1+Paramètres!$C$85)-((MIN(MAX(0,MAX(0,M$59)+Paramètres!$C$86*M117),Paramètres!$C$78)*Paramètres!$C$79+MAX(0,MAX(0,M$59)+Paramètres!$C$86*M117-Paramètres!$C$78)*Paramètres!$C$80)-(MIN(MAX(0,MAX(0,M$59)),Paramètres!$C$78)*Paramètres!$C$79+MAX(0,MAX(0,M$59)-Paramètres!$C$78)*Paramètres!$C$80))+M$66</f>
        <v>5353622.20579962</v>
      </c>
      <c r="N118" s="24" t="n">
        <f aca="false">N117*(1+Paramètres!$C$85)-((MIN(MAX(0,MAX(0,N$59)+Paramètres!$C$86*N117),Paramètres!$C$78)*Paramètres!$C$79+MAX(0,MAX(0,N$59)+Paramètres!$C$86*N117-Paramètres!$C$78)*Paramètres!$C$80)-(MIN(MAX(0,MAX(0,N$59)),Paramètres!$C$78)*Paramètres!$C$79+MAX(0,MAX(0,N$59)-Paramètres!$C$78)*Paramètres!$C$80))+N$66</f>
        <v>6642106.52124689</v>
      </c>
    </row>
    <row r="119" customFormat="false" ht="15" hidden="false" customHeight="false" outlineLevel="0" collapsed="false">
      <c r="B119" s="11" t="s">
        <v>342</v>
      </c>
      <c r="C119" s="24" t="n">
        <f aca="false">C118*(1+Paramètres!$C$85)-((MIN(MAX(0,MAX(0,C$59)+Paramètres!$C$86*C118),Paramètres!$C$78)*Paramètres!$C$79+MAX(0,MAX(0,C$59)+Paramètres!$C$86*C118-Paramètres!$C$78)*Paramètres!$C$80)-(MIN(MAX(0,MAX(0,C$59)),Paramètres!$C$78)*Paramètres!$C$79+MAX(0,MAX(0,C$59)-Paramètres!$C$78)*Paramètres!$C$80))+C$66</f>
        <v>2101277.78391034</v>
      </c>
      <c r="D119" s="24" t="n">
        <f aca="false">D118*(1+Paramètres!$C$85)-((MIN(MAX(0,MAX(0,D$59)+Paramètres!$C$86*D118),Paramètres!$C$78)*Paramètres!$C$79+MAX(0,MAX(0,D$59)+Paramètres!$C$86*D118-Paramètres!$C$78)*Paramètres!$C$80)-(MIN(MAX(0,MAX(0,D$59)),Paramètres!$C$78)*Paramètres!$C$79+MAX(0,MAX(0,D$59)-Paramètres!$C$78)*Paramètres!$C$80))+D$66</f>
        <v>0</v>
      </c>
      <c r="E119" s="24" t="n">
        <f aca="false">E118*(1+Paramètres!$C$85)-((MIN(MAX(0,MAX(0,E$59)+Paramètres!$C$86*E118),Paramètres!$C$78)*Paramètres!$C$79+MAX(0,MAX(0,E$59)+Paramètres!$C$86*E118-Paramètres!$C$78)*Paramètres!$C$80)-(MIN(MAX(0,MAX(0,E$59)),Paramètres!$C$78)*Paramètres!$C$79+MAX(0,MAX(0,E$59)-Paramètres!$C$78)*Paramètres!$C$80))+E$66</f>
        <v>176800.483893066</v>
      </c>
      <c r="F119" s="24" t="n">
        <f aca="false">F118*(1+Paramètres!$C$85)-((MIN(MAX(0,MAX(0,F$59)+Paramètres!$C$86*F118),Paramètres!$C$78)*Paramètres!$C$79+MAX(0,MAX(0,F$59)+Paramètres!$C$86*F118-Paramètres!$C$78)*Paramètres!$C$80)-(MIN(MAX(0,MAX(0,F$59)),Paramètres!$C$78)*Paramètres!$C$79+MAX(0,MAX(0,F$59)-Paramètres!$C$78)*Paramètres!$C$80))+F$66</f>
        <v>857776.817171461</v>
      </c>
      <c r="G119" s="24" t="n">
        <f aca="false">G118*(1+Paramètres!$C$85)-((MIN(MAX(0,MAX(0,G$59)+Paramètres!$C$86*G118),Paramètres!$C$78)*Paramètres!$C$79+MAX(0,MAX(0,G$59)+Paramètres!$C$86*G118-Paramètres!$C$78)*Paramètres!$C$80)-(MIN(MAX(0,MAX(0,G$59)),Paramètres!$C$78)*Paramètres!$C$79+MAX(0,MAX(0,G$59)-Paramètres!$C$78)*Paramètres!$C$80))+G$66</f>
        <v>1494782.36337242</v>
      </c>
      <c r="H119" s="24" t="n">
        <f aca="false">H118*(1+Paramètres!$C$85)-((MIN(MAX(0,MAX(0,H$59)+Paramètres!$C$86*H118),Paramètres!$C$78)*Paramètres!$C$79+MAX(0,MAX(0,H$59)+Paramètres!$C$86*H118-Paramètres!$C$78)*Paramètres!$C$80)-(MIN(MAX(0,MAX(0,H$59)),Paramètres!$C$78)*Paramètres!$C$79+MAX(0,MAX(0,H$59)-Paramètres!$C$78)*Paramètres!$C$80))+H$66</f>
        <v>2101277.78391034</v>
      </c>
      <c r="I119" s="24" t="n">
        <f aca="false">I118*(1+Paramètres!$C$85)-((MIN(MAX(0,MAX(0,I$59)+Paramètres!$C$86*I118),Paramètres!$C$78)*Paramètres!$C$79+MAX(0,MAX(0,I$59)+Paramètres!$C$86*I118-Paramètres!$C$78)*Paramètres!$C$80)-(MIN(MAX(0,MAX(0,I$59)),Paramètres!$C$78)*Paramètres!$C$79+MAX(0,MAX(0,I$59)-Paramètres!$C$78)*Paramètres!$C$80))+I$66</f>
        <v>2696826.71727457</v>
      </c>
      <c r="J119" s="24" t="n">
        <f aca="false">J118*(1+Paramètres!$C$85)-((MIN(MAX(0,MAX(0,J$59)+Paramètres!$C$86*J118),Paramètres!$C$78)*Paramètres!$C$79+MAX(0,MAX(0,J$59)+Paramètres!$C$86*J118-Paramètres!$C$78)*Paramètres!$C$80)-(MIN(MAX(0,MAX(0,J$59)),Paramètres!$C$78)*Paramètres!$C$79+MAX(0,MAX(0,J$59)-Paramètres!$C$78)*Paramètres!$C$80))+J$66</f>
        <v>2997461.05727391</v>
      </c>
      <c r="K119" s="24" t="n">
        <f aca="false">K118*(1+Paramètres!$C$85)-((MIN(MAX(0,MAX(0,K$59)+Paramètres!$C$86*K118),Paramètres!$C$78)*Paramètres!$C$79+MAX(0,MAX(0,K$59)+Paramètres!$C$86*K118-Paramètres!$C$78)*Paramètres!$C$80)-(MIN(MAX(0,MAX(0,K$59)),Paramètres!$C$78)*Paramètres!$C$79+MAX(0,MAX(0,K$59)-Paramètres!$C$78)*Paramètres!$C$80))+K$66</f>
        <v>3553840.37565444</v>
      </c>
      <c r="L119" s="24" t="n">
        <f aca="false">L118*(1+Paramètres!$C$85)-((MIN(MAX(0,MAX(0,L$59)+Paramètres!$C$86*L118),Paramètres!$C$78)*Paramètres!$C$79+MAX(0,MAX(0,L$59)+Paramètres!$C$86*L118-Paramètres!$C$78)*Paramètres!$C$80)-(MIN(MAX(0,MAX(0,L$59)),Paramètres!$C$78)*Paramètres!$C$79+MAX(0,MAX(0,L$59)-Paramètres!$C$78)*Paramètres!$C$80))+L$66</f>
        <v>4388409.35322525</v>
      </c>
      <c r="M119" s="24" t="n">
        <f aca="false">M118*(1+Paramètres!$C$85)-((MIN(MAX(0,MAX(0,M$59)+Paramètres!$C$86*M118),Paramètres!$C$78)*Paramètres!$C$79+MAX(0,MAX(0,M$59)+Paramètres!$C$86*M118-Paramètres!$C$78)*Paramètres!$C$80)-(MIN(MAX(0,MAX(0,M$59)),Paramètres!$C$78)*Paramètres!$C$79+MAX(0,MAX(0,M$59)-Paramètres!$C$78)*Paramètres!$C$80))+M$66</f>
        <v>5779357.6491766</v>
      </c>
      <c r="N119" s="24" t="n">
        <f aca="false">N118*(1+Paramètres!$C$85)-((MIN(MAX(0,MAX(0,N$59)+Paramètres!$C$86*N118),Paramètres!$C$78)*Paramètres!$C$79+MAX(0,MAX(0,N$59)+Paramètres!$C$86*N118-Paramètres!$C$78)*Paramètres!$C$80)-(MIN(MAX(0,MAX(0,N$59)),Paramètres!$C$78)*Paramètres!$C$79+MAX(0,MAX(0,N$59)-Paramètres!$C$78)*Paramètres!$C$80))+N$66</f>
        <v>7170305.94512794</v>
      </c>
    </row>
    <row r="120" customFormat="false" ht="15" hidden="false" customHeight="false" outlineLevel="0" collapsed="false">
      <c r="B120" s="11" t="s">
        <v>343</v>
      </c>
      <c r="C120" s="24" t="n">
        <f aca="false">C119*(1+Paramètres!$C$85)-((MIN(MAX(0,MAX(0,C$59)+Paramètres!$C$86*C119),Paramètres!$C$78)*Paramètres!$C$79+MAX(0,MAX(0,C$59)+Paramètres!$C$86*C119-Paramètres!$C$78)*Paramètres!$C$80)-(MIN(MAX(0,MAX(0,C$59)),Paramètres!$C$78)*Paramètres!$C$79+MAX(0,MAX(0,C$59)-Paramètres!$C$78)*Paramètres!$C$80))+C$66</f>
        <v>2266244.24961391</v>
      </c>
      <c r="D120" s="24" t="n">
        <f aca="false">D119*(1+Paramètres!$C$85)-((MIN(MAX(0,MAX(0,D$59)+Paramètres!$C$86*D119),Paramètres!$C$78)*Paramètres!$C$79+MAX(0,MAX(0,D$59)+Paramètres!$C$86*D119-Paramètres!$C$78)*Paramètres!$C$80)-(MIN(MAX(0,MAX(0,D$59)),Paramètres!$C$78)*Paramètres!$C$79+MAX(0,MAX(0,D$59)-Paramètres!$C$78)*Paramètres!$C$80))+D$66</f>
        <v>0</v>
      </c>
      <c r="E120" s="24" t="n">
        <f aca="false">E119*(1+Paramètres!$C$85)-((MIN(MAX(0,MAX(0,E$59)+Paramètres!$C$86*E119),Paramètres!$C$78)*Paramètres!$C$79+MAX(0,MAX(0,E$59)+Paramètres!$C$86*E119-Paramètres!$C$78)*Paramètres!$C$80)-(MIN(MAX(0,MAX(0,E$59)),Paramètres!$C$78)*Paramètres!$C$79+MAX(0,MAX(0,E$59)-Paramètres!$C$78)*Paramètres!$C$80))+E$66</f>
        <v>190947.956183526</v>
      </c>
      <c r="F120" s="24" t="n">
        <f aca="false">F119*(1+Paramètres!$C$85)-((MIN(MAX(0,MAX(0,F$59)+Paramètres!$C$86*F119),Paramètres!$C$78)*Paramètres!$C$79+MAX(0,MAX(0,F$59)+Paramètres!$C$86*F119-Paramètres!$C$78)*Paramètres!$C$80)-(MIN(MAX(0,MAX(0,F$59)),Paramètres!$C$78)*Paramètres!$C$79+MAX(0,MAX(0,F$59)-Paramètres!$C$78)*Paramètres!$C$80))+F$66</f>
        <v>926138.461223974</v>
      </c>
      <c r="G120" s="24" t="n">
        <f aca="false">G119*(1+Paramètres!$C$85)-((MIN(MAX(0,MAX(0,G$59)+Paramètres!$C$86*G119),Paramètres!$C$78)*Paramètres!$C$79+MAX(0,MAX(0,G$59)+Paramètres!$C$86*G119-Paramètres!$C$78)*Paramètres!$C$80)-(MIN(MAX(0,MAX(0,G$59)),Paramètres!$C$78)*Paramètres!$C$79+MAX(0,MAX(0,G$59)-Paramètres!$C$78)*Paramètres!$C$80))+G$66</f>
        <v>1612519.87635678</v>
      </c>
      <c r="H120" s="24" t="n">
        <f aca="false">H119*(1+Paramètres!$C$85)-((MIN(MAX(0,MAX(0,H$59)+Paramètres!$C$86*H119),Paramètres!$C$78)*Paramètres!$C$79+MAX(0,MAX(0,H$59)+Paramètres!$C$86*H119-Paramètres!$C$78)*Paramètres!$C$80)-(MIN(MAX(0,MAX(0,H$59)),Paramètres!$C$78)*Paramètres!$C$79+MAX(0,MAX(0,H$59)-Paramètres!$C$78)*Paramètres!$C$80))+H$66</f>
        <v>2266244.24961391</v>
      </c>
      <c r="I120" s="24" t="n">
        <f aca="false">I119*(1+Paramètres!$C$85)-((MIN(MAX(0,MAX(0,I$59)+Paramètres!$C$86*I119),Paramètres!$C$78)*Paramètres!$C$79+MAX(0,MAX(0,I$59)+Paramètres!$C$86*I119-Paramètres!$C$78)*Paramètres!$C$80)-(MIN(MAX(0,MAX(0,I$59)),Paramètres!$C$78)*Paramètres!$C$79+MAX(0,MAX(0,I$59)-Paramètres!$C$78)*Paramètres!$C$80))+I$66</f>
        <v>2908401.00443542</v>
      </c>
      <c r="J120" s="24" t="n">
        <f aca="false">J119*(1+Paramètres!$C$85)-((MIN(MAX(0,MAX(0,J$59)+Paramètres!$C$86*J119),Paramètres!$C$78)*Paramètres!$C$79+MAX(0,MAX(0,J$59)+Paramètres!$C$86*J119-Paramètres!$C$78)*Paramètres!$C$80)-(MIN(MAX(0,MAX(0,J$59)),Paramètres!$C$78)*Paramètres!$C$79+MAX(0,MAX(0,J$59)-Paramètres!$C$78)*Paramètres!$C$80))+J$66</f>
        <v>3232621.02599671</v>
      </c>
      <c r="K120" s="24" t="n">
        <f aca="false">K119*(1+Paramètres!$C$85)-((MIN(MAX(0,MAX(0,K$59)+Paramètres!$C$86*K119),Paramètres!$C$78)*Paramètres!$C$79+MAX(0,MAX(0,K$59)+Paramètres!$C$86*K119-Paramètres!$C$78)*Paramètres!$C$80)-(MIN(MAX(0,MAX(0,K$59)),Paramètres!$C$78)*Paramètres!$C$79+MAX(0,MAX(0,K$59)-Paramètres!$C$78)*Paramètres!$C$80))+K$66</f>
        <v>3832650.00007198</v>
      </c>
      <c r="L120" s="24" t="n">
        <f aca="false">L119*(1+Paramètres!$C$85)-((MIN(MAX(0,MAX(0,L$59)+Paramètres!$C$86*L119),Paramètres!$C$78)*Paramètres!$C$79+MAX(0,MAX(0,L$59)+Paramètres!$C$86*L119-Paramètres!$C$78)*Paramètres!$C$80)-(MIN(MAX(0,MAX(0,L$59)),Paramètres!$C$78)*Paramètres!$C$79+MAX(0,MAX(0,L$59)-Paramètres!$C$78)*Paramètres!$C$80))+L$66</f>
        <v>4732693.46118489</v>
      </c>
      <c r="M120" s="24" t="n">
        <f aca="false">M119*(1+Paramètres!$C$85)-((MIN(MAX(0,MAX(0,M$59)+Paramètres!$C$86*M119),Paramètres!$C$78)*Paramètres!$C$79+MAX(0,MAX(0,M$59)+Paramètres!$C$86*M119-Paramètres!$C$78)*Paramètres!$C$80)-(MIN(MAX(0,MAX(0,M$59)),Paramètres!$C$78)*Paramètres!$C$79+MAX(0,MAX(0,M$59)-Paramètres!$C$78)*Paramètres!$C$80))+M$66</f>
        <v>6232765.89637308</v>
      </c>
      <c r="N120" s="24" t="n">
        <f aca="false">N119*(1+Paramètres!$C$85)-((MIN(MAX(0,MAX(0,N$59)+Paramètres!$C$86*N119),Paramètres!$C$78)*Paramètres!$C$79+MAX(0,MAX(0,N$59)+Paramètres!$C$86*N119-Paramètres!$C$78)*Paramètres!$C$80)-(MIN(MAX(0,MAX(0,N$59)),Paramètres!$C$78)*Paramètres!$C$79+MAX(0,MAX(0,N$59)-Paramètres!$C$78)*Paramètres!$C$80))+N$66</f>
        <v>7732838.33156126</v>
      </c>
    </row>
    <row r="121" customFormat="false" ht="15" hidden="false" customHeight="false" outlineLevel="0" collapsed="false">
      <c r="B121" s="11" t="s">
        <v>344</v>
      </c>
      <c r="C121" s="24" t="n">
        <f aca="false">C120*(1+Paramètres!$C$85)-((MIN(MAX(0,MAX(0,C$59)+Paramètres!$C$86*C120),Paramètres!$C$78)*Paramètres!$C$79+MAX(0,MAX(0,C$59)+Paramètres!$C$86*C120-Paramètres!$C$78)*Paramètres!$C$80)-(MIN(MAX(0,MAX(0,C$59)),Paramètres!$C$78)*Paramètres!$C$79+MAX(0,MAX(0,C$59)-Paramètres!$C$78)*Paramètres!$C$80))+C$66</f>
        <v>2441933.53558822</v>
      </c>
      <c r="D121" s="24" t="n">
        <f aca="false">D120*(1+Paramètres!$C$85)-((MIN(MAX(0,MAX(0,D$59)+Paramètres!$C$86*D120),Paramètres!$C$78)*Paramètres!$C$79+MAX(0,MAX(0,D$59)+Paramètres!$C$86*D120-Paramètres!$C$78)*Paramètres!$C$80)-(MIN(MAX(0,MAX(0,D$59)),Paramètres!$C$78)*Paramètres!$C$79+MAX(0,MAX(0,D$59)-Paramètres!$C$78)*Paramètres!$C$80))+D$66</f>
        <v>0</v>
      </c>
      <c r="E121" s="24" t="n">
        <f aca="false">E120*(1+Paramètres!$C$85)-((MIN(MAX(0,MAX(0,E$59)+Paramètres!$C$86*E120),Paramètres!$C$78)*Paramètres!$C$79+MAX(0,MAX(0,E$59)+Paramètres!$C$86*E120-Paramètres!$C$78)*Paramètres!$C$80)-(MIN(MAX(0,MAX(0,E$59)),Paramètres!$C$78)*Paramètres!$C$79+MAX(0,MAX(0,E$59)-Paramètres!$C$78)*Paramètres!$C$80))+E$66</f>
        <v>206043.309117446</v>
      </c>
      <c r="F121" s="24" t="n">
        <f aca="false">F120*(1+Paramètres!$C$85)-((MIN(MAX(0,MAX(0,F$59)+Paramètres!$C$86*F120),Paramètres!$C$78)*Paramètres!$C$79+MAX(0,MAX(0,F$59)+Paramètres!$C$86*F120-Paramètres!$C$78)*Paramètres!$C$80)-(MIN(MAX(0,MAX(0,F$59)),Paramètres!$C$78)*Paramètres!$C$79+MAX(0,MAX(0,F$59)-Paramètres!$C$78)*Paramètres!$C$80))+F$66</f>
        <v>998943.612139901</v>
      </c>
      <c r="G121" s="24" t="n">
        <f aca="false">G120*(1+Paramètres!$C$85)-((MIN(MAX(0,MAX(0,G$59)+Paramètres!$C$86*G120),Paramètres!$C$78)*Paramètres!$C$79+MAX(0,MAX(0,G$59)+Paramètres!$C$86*G120-Paramètres!$C$78)*Paramètres!$C$80)-(MIN(MAX(0,MAX(0,G$59)),Paramètres!$C$78)*Paramètres!$C$79+MAX(0,MAX(0,G$59)-Paramètres!$C$78)*Paramètres!$C$80))+G$66</f>
        <v>1737910.32768513</v>
      </c>
      <c r="H121" s="24" t="n">
        <f aca="false">H120*(1+Paramètres!$C$85)-((MIN(MAX(0,MAX(0,H$59)+Paramètres!$C$86*H120),Paramètres!$C$78)*Paramètres!$C$79+MAX(0,MAX(0,H$59)+Paramètres!$C$86*H120-Paramètres!$C$78)*Paramètres!$C$80)-(MIN(MAX(0,MAX(0,H$59)),Paramètres!$C$78)*Paramètres!$C$79+MAX(0,MAX(0,H$59)-Paramètres!$C$78)*Paramètres!$C$80))+H$66</f>
        <v>2441933.53558822</v>
      </c>
      <c r="I121" s="24" t="n">
        <f aca="false">I120*(1+Paramètres!$C$85)-((MIN(MAX(0,MAX(0,I$59)+Paramètres!$C$86*I120),Paramètres!$C$78)*Paramètres!$C$79+MAX(0,MAX(0,I$59)+Paramètres!$C$86*I120-Paramètres!$C$78)*Paramètres!$C$80)-(MIN(MAX(0,MAX(0,I$59)),Paramètres!$C$78)*Paramètres!$C$79+MAX(0,MAX(0,I$59)-Paramètres!$C$78)*Paramètres!$C$80))+I$66</f>
        <v>3133727.62026171</v>
      </c>
      <c r="J121" s="24" t="n">
        <f aca="false">J120*(1+Paramètres!$C$85)-((MIN(MAX(0,MAX(0,J$59)+Paramètres!$C$86*J120),Paramètres!$C$78)*Paramètres!$C$79+MAX(0,MAX(0,J$59)+Paramètres!$C$86*J120-Paramètres!$C$78)*Paramètres!$C$80)-(MIN(MAX(0,MAX(0,J$59)),Paramètres!$C$78)*Paramètres!$C$79+MAX(0,MAX(0,J$59)-Paramètres!$C$78)*Paramètres!$C$80))+J$66</f>
        <v>3483066.39268649</v>
      </c>
      <c r="K121" s="24" t="n">
        <f aca="false">K120*(1+Paramètres!$C$85)-((MIN(MAX(0,MAX(0,K$59)+Paramètres!$C$86*K120),Paramètres!$C$78)*Paramètres!$C$79+MAX(0,MAX(0,K$59)+Paramètres!$C$86*K120-Paramètres!$C$78)*Paramètres!$C$80)-(MIN(MAX(0,MAX(0,K$59)),Paramètres!$C$78)*Paramètres!$C$79+MAX(0,MAX(0,K$59)-Paramètres!$C$78)*Paramètres!$C$80))+K$66</f>
        <v>4129582.25007666</v>
      </c>
      <c r="L121" s="24" t="n">
        <f aca="false">L120*(1+Paramètres!$C$85)-((MIN(MAX(0,MAX(0,L$59)+Paramètres!$C$86*L120),Paramètres!$C$78)*Paramètres!$C$79+MAX(0,MAX(0,L$59)+Paramètres!$C$86*L120-Paramètres!$C$78)*Paramètres!$C$80)-(MIN(MAX(0,MAX(0,L$59)),Paramètres!$C$78)*Paramètres!$C$79+MAX(0,MAX(0,L$59)-Paramètres!$C$78)*Paramètres!$C$80))+L$66</f>
        <v>5099356.03616191</v>
      </c>
      <c r="M121" s="24" t="n">
        <f aca="false">M120*(1+Paramètres!$C$85)-((MIN(MAX(0,MAX(0,M$59)+Paramètres!$C$86*M120),Paramètres!$C$78)*Paramètres!$C$79+MAX(0,MAX(0,M$59)+Paramètres!$C$86*M120-Paramètres!$C$78)*Paramètres!$C$80)-(MIN(MAX(0,MAX(0,M$59)),Paramètres!$C$78)*Paramètres!$C$79+MAX(0,MAX(0,M$59)-Paramètres!$C$78)*Paramètres!$C$80))+M$66</f>
        <v>6715645.67963733</v>
      </c>
      <c r="N121" s="24" t="n">
        <f aca="false">N120*(1+Paramètres!$C$85)-((MIN(MAX(0,MAX(0,N$59)+Paramètres!$C$86*N120),Paramètres!$C$78)*Paramètres!$C$79+MAX(0,MAX(0,N$59)+Paramètres!$C$86*N120-Paramètres!$C$78)*Paramètres!$C$80)-(MIN(MAX(0,MAX(0,N$59)),Paramètres!$C$78)*Paramètres!$C$79+MAX(0,MAX(0,N$59)-Paramètres!$C$78)*Paramètres!$C$80))+N$66</f>
        <v>8331935.32311274</v>
      </c>
    </row>
    <row r="122" customFormat="false" ht="15" hidden="false" customHeight="false" outlineLevel="0" collapsed="false">
      <c r="B122" s="11" t="s">
        <v>345</v>
      </c>
      <c r="C122" s="24" t="n">
        <f aca="false">C121*(1+Paramètres!$C$85)-((MIN(MAX(0,MAX(0,C$59)+Paramètres!$C$86*C121),Paramètres!$C$78)*Paramètres!$C$79+MAX(0,MAX(0,C$59)+Paramètres!$C$86*C121-Paramètres!$C$78)*Paramètres!$C$80)-(MIN(MAX(0,MAX(0,C$59)),Paramètres!$C$78)*Paramètres!$C$79+MAX(0,MAX(0,C$59)-Paramètres!$C$78)*Paramètres!$C$80))+C$66</f>
        <v>2629042.62515086</v>
      </c>
      <c r="D122" s="24" t="n">
        <f aca="false">D121*(1+Paramètres!$C$85)-((MIN(MAX(0,MAX(0,D$59)+Paramètres!$C$86*D121),Paramètres!$C$78)*Paramètres!$C$79+MAX(0,MAX(0,D$59)+Paramètres!$C$86*D121-Paramètres!$C$78)*Paramètres!$C$80)-(MIN(MAX(0,MAX(0,D$59)),Paramètres!$C$78)*Paramètres!$C$79+MAX(0,MAX(0,D$59)-Paramètres!$C$78)*Paramètres!$C$80))+D$66</f>
        <v>0</v>
      </c>
      <c r="E122" s="24" t="n">
        <f aca="false">E121*(1+Paramètres!$C$85)-((MIN(MAX(0,MAX(0,E$59)+Paramètres!$C$86*E121),Paramètres!$C$78)*Paramètres!$C$79+MAX(0,MAX(0,E$59)+Paramètres!$C$86*E121-Paramètres!$C$78)*Paramètres!$C$80)-(MIN(MAX(0,MAX(0,E$59)),Paramètres!$C$78)*Paramètres!$C$79+MAX(0,MAX(0,E$59)-Paramètres!$C$78)*Paramètres!$C$80))+E$66</f>
        <v>222150.050697939</v>
      </c>
      <c r="F122" s="24" t="n">
        <f aca="false">F121*(1+Paramètres!$C$85)-((MIN(MAX(0,MAX(0,F$59)+Paramètres!$C$86*F121),Paramètres!$C$78)*Paramètres!$C$79+MAX(0,MAX(0,F$59)+Paramètres!$C$86*F121-Paramètres!$C$78)*Paramètres!$C$80)-(MIN(MAX(0,MAX(0,F$59)),Paramètres!$C$78)*Paramètres!$C$79+MAX(0,MAX(0,F$59)-Paramètres!$C$78)*Paramètres!$C$80))+F$66</f>
        <v>1076481.09786536</v>
      </c>
      <c r="G122" s="24" t="n">
        <f aca="false">G121*(1+Paramètres!$C$85)-((MIN(MAX(0,MAX(0,G$59)+Paramètres!$C$86*G121),Paramètres!$C$78)*Paramètres!$C$79+MAX(0,MAX(0,G$59)+Paramètres!$C$86*G121-Paramètres!$C$78)*Paramètres!$C$80)-(MIN(MAX(0,MAX(0,G$59)),Paramètres!$C$78)*Paramètres!$C$79+MAX(0,MAX(0,G$59)-Paramètres!$C$78)*Paramètres!$C$80))+G$66</f>
        <v>1871451.15834982</v>
      </c>
      <c r="H122" s="24" t="n">
        <f aca="false">H121*(1+Paramètres!$C$85)-((MIN(MAX(0,MAX(0,H$59)+Paramètres!$C$86*H121),Paramètres!$C$78)*Paramètres!$C$79+MAX(0,MAX(0,H$59)+Paramètres!$C$86*H121-Paramètres!$C$78)*Paramètres!$C$80)-(MIN(MAX(0,MAX(0,H$59)),Paramètres!$C$78)*Paramètres!$C$79+MAX(0,MAX(0,H$59)-Paramètres!$C$78)*Paramètres!$C$80))+H$66</f>
        <v>2629042.62515086</v>
      </c>
      <c r="I122" s="24" t="n">
        <f aca="false">I121*(1+Paramètres!$C$85)-((MIN(MAX(0,MAX(0,I$59)+Paramètres!$C$86*I121),Paramètres!$C$78)*Paramètres!$C$79+MAX(0,MAX(0,I$59)+Paramètres!$C$86*I121-Paramètres!$C$78)*Paramètres!$C$80)-(MIN(MAX(0,MAX(0,I$59)),Paramètres!$C$78)*Paramètres!$C$79+MAX(0,MAX(0,I$59)-Paramètres!$C$78)*Paramètres!$C$80))+I$66</f>
        <v>3373700.46611672</v>
      </c>
      <c r="J122" s="24" t="n">
        <f aca="false">J121*(1+Paramètres!$C$85)-((MIN(MAX(0,MAX(0,J$59)+Paramètres!$C$86*J121),Paramètres!$C$78)*Paramètres!$C$79+MAX(0,MAX(0,J$59)+Paramètres!$C$86*J121-Paramètres!$C$78)*Paramètres!$C$80)-(MIN(MAX(0,MAX(0,J$59)),Paramètres!$C$78)*Paramètres!$C$79+MAX(0,MAX(0,J$59)-Paramètres!$C$78)*Paramètres!$C$80))+J$66</f>
        <v>3749790.70821112</v>
      </c>
      <c r="K122" s="24" t="n">
        <f aca="false">K121*(1+Paramètres!$C$85)-((MIN(MAX(0,MAX(0,K$59)+Paramètres!$C$86*K121),Paramètres!$C$78)*Paramètres!$C$79+MAX(0,MAX(0,K$59)+Paramètres!$C$86*K121-Paramètres!$C$78)*Paramètres!$C$80)-(MIN(MAX(0,MAX(0,K$59)),Paramètres!$C$78)*Paramètres!$C$79+MAX(0,MAX(0,K$59)-Paramètres!$C$78)*Paramètres!$C$80))+K$66</f>
        <v>4445815.09633165</v>
      </c>
      <c r="L122" s="24" t="n">
        <f aca="false">L121*(1+Paramètres!$C$85)-((MIN(MAX(0,MAX(0,L$59)+Paramètres!$C$86*L121),Paramètres!$C$78)*Paramètres!$C$79+MAX(0,MAX(0,L$59)+Paramètres!$C$86*L121-Paramètres!$C$78)*Paramètres!$C$80)-(MIN(MAX(0,MAX(0,L$59)),Paramètres!$C$78)*Paramètres!$C$79+MAX(0,MAX(0,L$59)-Paramètres!$C$78)*Paramètres!$C$80))+L$66</f>
        <v>5489851.67851243</v>
      </c>
      <c r="M122" s="24" t="n">
        <f aca="false">M121*(1+Paramètres!$C$85)-((MIN(MAX(0,MAX(0,M$59)+Paramètres!$C$86*M121),Paramètres!$C$78)*Paramètres!$C$79+MAX(0,MAX(0,M$59)+Paramètres!$C$86*M121-Paramètres!$C$78)*Paramètres!$C$80)-(MIN(MAX(0,MAX(0,M$59)),Paramètres!$C$78)*Paramètres!$C$79+MAX(0,MAX(0,M$59)-Paramètres!$C$78)*Paramètres!$C$80))+M$66</f>
        <v>7229912.64881375</v>
      </c>
      <c r="N122" s="24" t="n">
        <f aca="false">N121*(1+Paramètres!$C$85)-((MIN(MAX(0,MAX(0,N$59)+Paramètres!$C$86*N121),Paramètres!$C$78)*Paramètres!$C$79+MAX(0,MAX(0,N$59)+Paramètres!$C$86*N121-Paramètres!$C$78)*Paramètres!$C$80)-(MIN(MAX(0,MAX(0,N$59)),Paramètres!$C$78)*Paramètres!$C$79+MAX(0,MAX(0,N$59)-Paramètres!$C$78)*Paramètres!$C$80))+N$66</f>
        <v>8969973.61911507</v>
      </c>
    </row>
    <row r="123" customFormat="false" ht="15" hidden="false" customHeight="false" outlineLevel="0" collapsed="false">
      <c r="B123" s="11" t="s">
        <v>346</v>
      </c>
      <c r="C123" s="24" t="n">
        <f aca="false">C122*(1+Paramètres!$C$85)-((MIN(MAX(0,MAX(0,C$59)+Paramètres!$C$86*C122),Paramètres!$C$78)*Paramètres!$C$79+MAX(0,MAX(0,C$59)+Paramètres!$C$86*C122-Paramètres!$C$78)*Paramètres!$C$80)-(MIN(MAX(0,MAX(0,C$59)),Paramètres!$C$78)*Paramètres!$C$79+MAX(0,MAX(0,C$59)-Paramètres!$C$78)*Paramètres!$C$80))+C$66</f>
        <v>2828313.80553508</v>
      </c>
      <c r="D123" s="24" t="n">
        <f aca="false">D122*(1+Paramètres!$C$85)-((MIN(MAX(0,MAX(0,D$59)+Paramètres!$C$86*D122),Paramètres!$C$78)*Paramètres!$C$79+MAX(0,MAX(0,D$59)+Paramètres!$C$86*D122-Paramètres!$C$78)*Paramètres!$C$80)-(MIN(MAX(0,MAX(0,D$59)),Paramètres!$C$78)*Paramètres!$C$79+MAX(0,MAX(0,D$59)-Paramètres!$C$78)*Paramètres!$C$80))+D$66</f>
        <v>0</v>
      </c>
      <c r="E123" s="24" t="n">
        <f aca="false">E122*(1+Paramètres!$C$85)-((MIN(MAX(0,MAX(0,E$59)+Paramètres!$C$86*E122),Paramètres!$C$78)*Paramètres!$C$79+MAX(0,MAX(0,E$59)+Paramètres!$C$86*E122-Paramètres!$C$78)*Paramètres!$C$80)-(MIN(MAX(0,MAX(0,E$59)),Paramètres!$C$78)*Paramètres!$C$79+MAX(0,MAX(0,E$59)-Paramètres!$C$78)*Paramètres!$C$80))+E$66</f>
        <v>239335.943964326</v>
      </c>
      <c r="F123" s="24" t="n">
        <f aca="false">F122*(1+Paramètres!$C$85)-((MIN(MAX(0,MAX(0,F$59)+Paramètres!$C$86*F122),Paramètres!$C$78)*Paramètres!$C$79+MAX(0,MAX(0,F$59)+Paramètres!$C$86*F122-Paramètres!$C$78)*Paramètres!$C$80)-(MIN(MAX(0,MAX(0,F$59)),Paramètres!$C$78)*Paramètres!$C$79+MAX(0,MAX(0,F$59)-Paramètres!$C$78)*Paramètres!$C$80))+F$66</f>
        <v>1159058.52016298</v>
      </c>
      <c r="G123" s="24" t="n">
        <f aca="false">G122*(1+Paramètres!$C$85)-((MIN(MAX(0,MAX(0,G$59)+Paramètres!$C$86*G122),Paramètres!$C$78)*Paramètres!$C$79+MAX(0,MAX(0,G$59)+Paramètres!$C$86*G122-Paramètres!$C$78)*Paramètres!$C$80)-(MIN(MAX(0,MAX(0,G$59)),Paramètres!$C$78)*Paramètres!$C$79+MAX(0,MAX(0,G$59)-Paramètres!$C$78)*Paramètres!$C$80))+G$66</f>
        <v>2013672.14300771</v>
      </c>
      <c r="H123" s="24" t="n">
        <f aca="false">H122*(1+Paramètres!$C$85)-((MIN(MAX(0,MAX(0,H$59)+Paramètres!$C$86*H122),Paramètres!$C$78)*Paramètres!$C$79+MAX(0,MAX(0,H$59)+Paramètres!$C$86*H122-Paramètres!$C$78)*Paramètres!$C$80)-(MIN(MAX(0,MAX(0,H$59)),Paramètres!$C$78)*Paramètres!$C$79+MAX(0,MAX(0,H$59)-Paramètres!$C$78)*Paramètres!$C$80))+H$66</f>
        <v>2828313.80553508</v>
      </c>
      <c r="I123" s="24" t="n">
        <f aca="false">I122*(1+Paramètres!$C$85)-((MIN(MAX(0,MAX(0,I$59)+Paramètres!$C$86*I122),Paramètres!$C$78)*Paramètres!$C$79+MAX(0,MAX(0,I$59)+Paramètres!$C$86*I122-Paramètres!$C$78)*Paramètres!$C$80)-(MIN(MAX(0,MAX(0,I$59)),Paramètres!$C$78)*Paramètres!$C$79+MAX(0,MAX(0,I$59)-Paramètres!$C$78)*Paramètres!$C$80))+I$66</f>
        <v>3629271.5469523</v>
      </c>
      <c r="J123" s="24" t="n">
        <f aca="false">J122*(1+Paramètres!$C$85)-((MIN(MAX(0,MAX(0,J$59)+Paramètres!$C$86*J122),Paramètres!$C$78)*Paramètres!$C$79+MAX(0,MAX(0,J$59)+Paramètres!$C$86*J122-Paramètres!$C$78)*Paramètres!$C$80)-(MIN(MAX(0,MAX(0,J$59)),Paramètres!$C$78)*Paramètres!$C$79+MAX(0,MAX(0,J$59)-Paramètres!$C$78)*Paramètres!$C$80))+J$66</f>
        <v>4033852.10424484</v>
      </c>
      <c r="K123" s="24" t="n">
        <f aca="false">K122*(1+Paramètres!$C$85)-((MIN(MAX(0,MAX(0,K$59)+Paramètres!$C$86*K122),Paramètres!$C$78)*Paramètres!$C$79+MAX(0,MAX(0,K$59)+Paramètres!$C$86*K122-Paramètres!$C$78)*Paramètres!$C$80)-(MIN(MAX(0,MAX(0,K$59)),Paramètres!$C$78)*Paramètres!$C$79+MAX(0,MAX(0,K$59)-Paramètres!$C$78)*Paramètres!$C$80))+K$66</f>
        <v>4782603.0775932</v>
      </c>
      <c r="L123" s="24" t="n">
        <f aca="false">L122*(1+Paramètres!$C$85)-((MIN(MAX(0,MAX(0,L$59)+Paramètres!$C$86*L122),Paramètres!$C$78)*Paramètres!$C$79+MAX(0,MAX(0,L$59)+Paramètres!$C$86*L122-Paramètres!$C$78)*Paramètres!$C$80)-(MIN(MAX(0,MAX(0,L$59)),Paramètres!$C$78)*Paramètres!$C$79+MAX(0,MAX(0,L$59)-Paramètres!$C$78)*Paramètres!$C$80))+L$66</f>
        <v>5905729.53761574</v>
      </c>
      <c r="M123" s="24" t="n">
        <f aca="false">M122*(1+Paramètres!$C$85)-((MIN(MAX(0,MAX(0,M$59)+Paramètres!$C$86*M122),Paramètres!$C$78)*Paramètres!$C$79+MAX(0,MAX(0,M$59)+Paramètres!$C$86*M122-Paramètres!$C$78)*Paramètres!$C$80)-(MIN(MAX(0,MAX(0,M$59)),Paramètres!$C$78)*Paramètres!$C$79+MAX(0,MAX(0,M$59)-Paramètres!$C$78)*Paramètres!$C$80))+M$66</f>
        <v>7777606.97098665</v>
      </c>
      <c r="N123" s="24" t="n">
        <f aca="false">N122*(1+Paramètres!$C$85)-((MIN(MAX(0,MAX(0,N$59)+Paramètres!$C$86*N122),Paramètres!$C$78)*Paramètres!$C$79+MAX(0,MAX(0,N$59)+Paramètres!$C$86*N122-Paramètres!$C$78)*Paramètres!$C$80)-(MIN(MAX(0,MAX(0,N$59)),Paramètres!$C$78)*Paramètres!$C$79+MAX(0,MAX(0,N$59)-Paramètres!$C$78)*Paramètres!$C$80))+N$66</f>
        <v>9649484.40435755</v>
      </c>
    </row>
    <row r="124" customFormat="false" ht="15" hidden="false" customHeight="false" outlineLevel="0" collapsed="false">
      <c r="B124" s="11" t="s">
        <v>347</v>
      </c>
      <c r="C124" s="24" t="n">
        <f aca="false">C123*(1+Paramètres!$C$85)-((MIN(MAX(0,MAX(0,C$59)+Paramètres!$C$86*C123),Paramètres!$C$78)*Paramètres!$C$79+MAX(0,MAX(0,C$59)+Paramètres!$C$86*C123-Paramètres!$C$78)*Paramètres!$C$80)-(MIN(MAX(0,MAX(0,C$59)),Paramètres!$C$78)*Paramètres!$C$79+MAX(0,MAX(0,C$59)-Paramètres!$C$78)*Paramètres!$C$80))+C$66</f>
        <v>3040537.61264426</v>
      </c>
      <c r="D124" s="24" t="n">
        <f aca="false">D123*(1+Paramètres!$C$85)-((MIN(MAX(0,MAX(0,D$59)+Paramètres!$C$86*D123),Paramètres!$C$78)*Paramètres!$C$79+MAX(0,MAX(0,D$59)+Paramètres!$C$86*D123-Paramètres!$C$78)*Paramètres!$C$80)-(MIN(MAX(0,MAX(0,D$59)),Paramètres!$C$78)*Paramètres!$C$79+MAX(0,MAX(0,D$59)-Paramètres!$C$78)*Paramètres!$C$80))+D$66</f>
        <v>0</v>
      </c>
      <c r="E124" s="24" t="n">
        <f aca="false">E123*(1+Paramètres!$C$85)-((MIN(MAX(0,MAX(0,E$59)+Paramètres!$C$86*E123),Paramètres!$C$78)*Paramètres!$C$79+MAX(0,MAX(0,E$59)+Paramètres!$C$86*E123-Paramètres!$C$78)*Paramètres!$C$80)-(MIN(MAX(0,MAX(0,E$59)),Paramètres!$C$78)*Paramètres!$C$79+MAX(0,MAX(0,E$59)-Paramètres!$C$78)*Paramètres!$C$80))+E$66</f>
        <v>257673.29207956</v>
      </c>
      <c r="F124" s="24" t="n">
        <f aca="false">F123*(1+Paramètres!$C$85)-((MIN(MAX(0,MAX(0,F$59)+Paramètres!$C$86*F123),Paramètres!$C$78)*Paramètres!$C$79+MAX(0,MAX(0,F$59)+Paramètres!$C$86*F123-Paramètres!$C$78)*Paramètres!$C$80)-(MIN(MAX(0,MAX(0,F$59)),Paramètres!$C$78)*Paramètres!$C$79+MAX(0,MAX(0,F$59)-Paramètres!$C$78)*Paramètres!$C$80))+F$66</f>
        <v>1247003.47490994</v>
      </c>
      <c r="G124" s="24" t="n">
        <f aca="false">G123*(1+Paramètres!$C$85)-((MIN(MAX(0,MAX(0,G$59)+Paramètres!$C$86*G123),Paramètres!$C$78)*Paramètres!$C$79+MAX(0,MAX(0,G$59)+Paramètres!$C$86*G123-Paramètres!$C$78)*Paramètres!$C$80)-(MIN(MAX(0,MAX(0,G$59)),Paramètres!$C$78)*Paramètres!$C$79+MAX(0,MAX(0,G$59)-Paramètres!$C$78)*Paramètres!$C$80))+G$66</f>
        <v>2165137.49166837</v>
      </c>
      <c r="H124" s="24" t="n">
        <f aca="false">H123*(1+Paramètres!$C$85)-((MIN(MAX(0,MAX(0,H$59)+Paramètres!$C$86*H123),Paramètres!$C$78)*Paramètres!$C$79+MAX(0,MAX(0,H$59)+Paramètres!$C$86*H123-Paramètres!$C$78)*Paramètres!$C$80)-(MIN(MAX(0,MAX(0,H$59)),Paramètres!$C$78)*Paramètres!$C$79+MAX(0,MAX(0,H$59)-Paramètres!$C$78)*Paramètres!$C$80))+H$66</f>
        <v>3040537.61264426</v>
      </c>
      <c r="I124" s="24" t="n">
        <f aca="false">I123*(1+Paramètres!$C$85)-((MIN(MAX(0,MAX(0,I$59)+Paramètres!$C$86*I123),Paramètres!$C$78)*Paramètres!$C$79+MAX(0,MAX(0,I$59)+Paramètres!$C$86*I123-Paramètres!$C$78)*Paramètres!$C$80)-(MIN(MAX(0,MAX(0,I$59)),Paramètres!$C$78)*Paramètres!$C$79+MAX(0,MAX(0,I$59)-Paramètres!$C$78)*Paramètres!$C$80))+I$66</f>
        <v>3901454.7480422</v>
      </c>
      <c r="J124" s="24" t="n">
        <f aca="false">J123*(1+Paramètres!$C$85)-((MIN(MAX(0,MAX(0,J$59)+Paramètres!$C$86*J123),Paramètres!$C$78)*Paramètres!$C$79+MAX(0,MAX(0,J$59)+Paramètres!$C$86*J123-Paramètres!$C$78)*Paramètres!$C$80)-(MIN(MAX(0,MAX(0,J$59)),Paramètres!$C$78)*Paramètres!$C$79+MAX(0,MAX(0,J$59)-Paramètres!$C$78)*Paramètres!$C$80))+J$66</f>
        <v>4336377.49102076</v>
      </c>
      <c r="K124" s="24" t="n">
        <f aca="false">K123*(1+Paramètres!$C$85)-((MIN(MAX(0,MAX(0,K$59)+Paramètres!$C$86*K123),Paramètres!$C$78)*Paramètres!$C$79+MAX(0,MAX(0,K$59)+Paramètres!$C$86*K123-Paramètres!$C$78)*Paramètres!$C$80)-(MIN(MAX(0,MAX(0,K$59)),Paramètres!$C$78)*Paramètres!$C$79+MAX(0,MAX(0,K$59)-Paramètres!$C$78)*Paramètres!$C$80))+K$66</f>
        <v>5141282.27763676</v>
      </c>
      <c r="L124" s="24" t="n">
        <f aca="false">L123*(1+Paramètres!$C$85)-((MIN(MAX(0,MAX(0,L$59)+Paramètres!$C$86*L123),Paramètres!$C$78)*Paramètres!$C$79+MAX(0,MAX(0,L$59)+Paramètres!$C$86*L123-Paramètres!$C$78)*Paramètres!$C$80)-(MIN(MAX(0,MAX(0,L$59)),Paramètres!$C$78)*Paramètres!$C$79+MAX(0,MAX(0,L$59)-Paramètres!$C$78)*Paramètres!$C$80))+L$66</f>
        <v>6348639.45756077</v>
      </c>
      <c r="M124" s="24" t="n">
        <f aca="false">M123*(1+Paramètres!$C$85)-((MIN(MAX(0,MAX(0,M$59)+Paramètres!$C$86*M123),Paramètres!$C$78)*Paramètres!$C$79+MAX(0,MAX(0,M$59)+Paramètres!$C$86*M123-Paramètres!$C$78)*Paramètres!$C$80)-(MIN(MAX(0,MAX(0,M$59)),Paramètres!$C$78)*Paramètres!$C$79+MAX(0,MAX(0,M$59)-Paramètres!$C$78)*Paramètres!$C$80))+M$66</f>
        <v>8360901.42410078</v>
      </c>
      <c r="N124" s="24" t="n">
        <f aca="false">N123*(1+Paramètres!$C$85)-((MIN(MAX(0,MAX(0,N$59)+Paramètres!$C$86*N123),Paramètres!$C$78)*Paramètres!$C$79+MAX(0,MAX(0,N$59)+Paramètres!$C$86*N123-Paramètres!$C$78)*Paramètres!$C$80)-(MIN(MAX(0,MAX(0,N$59)),Paramètres!$C$78)*Paramètres!$C$79+MAX(0,MAX(0,N$59)-Paramètres!$C$78)*Paramètres!$C$80))+N$66</f>
        <v>10373163.3906408</v>
      </c>
    </row>
    <row r="125" customFormat="false" ht="15" hidden="false" customHeight="false" outlineLevel="0" collapsed="false">
      <c r="B125" s="11" t="s">
        <v>348</v>
      </c>
      <c r="C125" s="24" t="n">
        <f aca="false">C124*(1+Paramètres!$C$85)-((MIN(MAX(0,MAX(0,C$59)+Paramètres!$C$86*C124),Paramètres!$C$78)*Paramètres!$C$79+MAX(0,MAX(0,C$59)+Paramètres!$C$86*C124-Paramètres!$C$78)*Paramètres!$C$80)-(MIN(MAX(0,MAX(0,C$59)),Paramètres!$C$78)*Paramètres!$C$79+MAX(0,MAX(0,C$59)-Paramètres!$C$78)*Paramètres!$C$80))+C$66</f>
        <v>3266555.96721555</v>
      </c>
      <c r="D125" s="24" t="n">
        <f aca="false">D124*(1+Paramètres!$C$85)-((MIN(MAX(0,MAX(0,D$59)+Paramètres!$C$86*D124),Paramètres!$C$78)*Paramètres!$C$79+MAX(0,MAX(0,D$59)+Paramètres!$C$86*D124-Paramètres!$C$78)*Paramètres!$C$80)-(MIN(MAX(0,MAX(0,D$59)),Paramètres!$C$78)*Paramètres!$C$79+MAX(0,MAX(0,D$59)-Paramètres!$C$78)*Paramètres!$C$80))+D$66</f>
        <v>0</v>
      </c>
      <c r="E125" s="24" t="n">
        <f aca="false">E124*(1+Paramètres!$C$85)-((MIN(MAX(0,MAX(0,E$59)+Paramètres!$C$86*E124),Paramètres!$C$78)*Paramètres!$C$79+MAX(0,MAX(0,E$59)+Paramètres!$C$86*E124-Paramètres!$C$78)*Paramètres!$C$80)-(MIN(MAX(0,MAX(0,E$59)),Paramètres!$C$78)*Paramètres!$C$79+MAX(0,MAX(0,E$59)-Paramètres!$C$78)*Paramètres!$C$80))+E$66</f>
        <v>277239.242518515</v>
      </c>
      <c r="F125" s="24" t="n">
        <f aca="false">F124*(1+Paramètres!$C$85)-((MIN(MAX(0,MAX(0,F$59)+Paramètres!$C$86*F124),Paramètres!$C$78)*Paramètres!$C$79+MAX(0,MAX(0,F$59)+Paramètres!$C$86*F124-Paramètres!$C$78)*Paramètres!$C$80)-(MIN(MAX(0,MAX(0,F$59)),Paramètres!$C$78)*Paramètres!$C$79+MAX(0,MAX(0,F$59)-Paramètres!$C$78)*Paramètres!$C$80))+F$66</f>
        <v>1340664.85171546</v>
      </c>
      <c r="G125" s="24" t="n">
        <f aca="false">G124*(1+Paramètres!$C$85)-((MIN(MAX(0,MAX(0,G$59)+Paramètres!$C$86*G124),Paramètres!$C$78)*Paramètres!$C$79+MAX(0,MAX(0,G$59)+Paramètres!$C$86*G124-Paramètres!$C$78)*Paramètres!$C$80)-(MIN(MAX(0,MAX(0,G$59)),Paramètres!$C$78)*Paramètres!$C$79+MAX(0,MAX(0,G$59)-Paramètres!$C$78)*Paramètres!$C$80))+G$66</f>
        <v>2326448.08799197</v>
      </c>
      <c r="H125" s="24" t="n">
        <f aca="false">H124*(1+Paramètres!$C$85)-((MIN(MAX(0,MAX(0,H$59)+Paramètres!$C$86*H124),Paramètres!$C$78)*Paramètres!$C$79+MAX(0,MAX(0,H$59)+Paramètres!$C$86*H124-Paramètres!$C$78)*Paramètres!$C$80)-(MIN(MAX(0,MAX(0,H$59)),Paramètres!$C$78)*Paramètres!$C$79+MAX(0,MAX(0,H$59)-Paramètres!$C$78)*Paramètres!$C$80))+H$66</f>
        <v>3266555.96721555</v>
      </c>
      <c r="I125" s="24" t="n">
        <f aca="false">I124*(1+Paramètres!$C$85)-((MIN(MAX(0,MAX(0,I$59)+Paramètres!$C$86*I124),Paramètres!$C$78)*Paramètres!$C$79+MAX(0,MAX(0,I$59)+Paramètres!$C$86*I124-Paramètres!$C$78)*Paramètres!$C$80)-(MIN(MAX(0,MAX(0,I$59)),Paramètres!$C$78)*Paramètres!$C$79+MAX(0,MAX(0,I$59)-Paramètres!$C$78)*Paramètres!$C$80))+I$66</f>
        <v>4191329.85720293</v>
      </c>
      <c r="J125" s="24" t="n">
        <f aca="false">J124*(1+Paramètres!$C$85)-((MIN(MAX(0,MAX(0,J$59)+Paramètres!$C$86*J124),Paramètres!$C$78)*Paramètres!$C$79+MAX(0,MAX(0,J$59)+Paramètres!$C$86*J124-Paramètres!$C$78)*Paramètres!$C$80)-(MIN(MAX(0,MAX(0,J$59)),Paramètres!$C$78)*Paramètres!$C$79+MAX(0,MAX(0,J$59)-Paramètres!$C$78)*Paramètres!$C$80))+J$66</f>
        <v>4658567.0279371</v>
      </c>
      <c r="K125" s="24" t="n">
        <f aca="false">K124*(1+Paramètres!$C$85)-((MIN(MAX(0,MAX(0,K$59)+Paramètres!$C$86*K124),Paramètres!$C$78)*Paramètres!$C$79+MAX(0,MAX(0,K$59)+Paramètres!$C$86*K124-Paramètres!$C$78)*Paramètres!$C$80)-(MIN(MAX(0,MAX(0,K$59)),Paramètres!$C$78)*Paramètres!$C$79+MAX(0,MAX(0,K$59)-Paramètres!$C$78)*Paramètres!$C$80))+K$66</f>
        <v>5523275.62568315</v>
      </c>
      <c r="L125" s="24" t="n">
        <f aca="false">L124*(1+Paramètres!$C$85)-((MIN(MAX(0,MAX(0,L$59)+Paramètres!$C$86*L124),Paramètres!$C$78)*Paramètres!$C$79+MAX(0,MAX(0,L$59)+Paramètres!$C$86*L124-Paramètres!$C$78)*Paramètres!$C$80)-(MIN(MAX(0,MAX(0,L$59)),Paramètres!$C$78)*Paramètres!$C$79+MAX(0,MAX(0,L$59)-Paramètres!$C$78)*Paramètres!$C$80))+L$66</f>
        <v>6820338.52230222</v>
      </c>
      <c r="M125" s="24" t="n">
        <f aca="false">M124*(1+Paramètres!$C$85)-((MIN(MAX(0,MAX(0,M$59)+Paramètres!$C$86*M124),Paramètres!$C$78)*Paramètres!$C$79+MAX(0,MAX(0,M$59)+Paramètres!$C$86*M124-Paramètres!$C$78)*Paramètres!$C$80)-(MIN(MAX(0,MAX(0,M$59)),Paramètres!$C$78)*Paramètres!$C$79+MAX(0,MAX(0,M$59)-Paramètres!$C$78)*Paramètres!$C$80))+M$66</f>
        <v>8982110.01666733</v>
      </c>
      <c r="N125" s="24" t="n">
        <f aca="false">N124*(1+Paramètres!$C$85)-((MIN(MAX(0,MAX(0,N$59)+Paramètres!$C$86*N124),Paramètres!$C$78)*Paramètres!$C$79+MAX(0,MAX(0,N$59)+Paramètres!$C$86*N124-Paramètres!$C$78)*Paramètres!$C$80)-(MIN(MAX(0,MAX(0,N$59)),Paramètres!$C$78)*Paramètres!$C$79+MAX(0,MAX(0,N$59)-Paramètres!$C$78)*Paramètres!$C$80))+N$66</f>
        <v>11143881.5110324</v>
      </c>
    </row>
    <row r="126" customFormat="false" ht="15" hidden="false" customHeight="false" outlineLevel="0" collapsed="false">
      <c r="B126" s="11" t="s">
        <v>349</v>
      </c>
      <c r="C126" s="24" t="n">
        <f aca="false">C125*(1+Paramètres!$C$85)-((MIN(MAX(0,MAX(0,C$59)+Paramètres!$C$86*C125),Paramètres!$C$78)*Paramètres!$C$79+MAX(0,MAX(0,C$59)+Paramètres!$C$86*C125-Paramètres!$C$78)*Paramètres!$C$80)-(MIN(MAX(0,MAX(0,C$59)),Paramètres!$C$78)*Paramètres!$C$79+MAX(0,MAX(0,C$59)-Paramètres!$C$78)*Paramètres!$C$80))+C$66</f>
        <v>3507265.51483396</v>
      </c>
      <c r="D126" s="24" t="n">
        <f aca="false">D125*(1+Paramètres!$C$85)-((MIN(MAX(0,MAX(0,D$59)+Paramètres!$C$86*D125),Paramètres!$C$78)*Paramètres!$C$79+MAX(0,MAX(0,D$59)+Paramètres!$C$86*D125-Paramètres!$C$78)*Paramètres!$C$80)-(MIN(MAX(0,MAX(0,D$59)),Paramètres!$C$78)*Paramètres!$C$79+MAX(0,MAX(0,D$59)-Paramètres!$C$78)*Paramètres!$C$80))+D$66</f>
        <v>0</v>
      </c>
      <c r="E126" s="24" t="n">
        <f aca="false">E125*(1+Paramètres!$C$85)-((MIN(MAX(0,MAX(0,E$59)+Paramètres!$C$86*E125),Paramètres!$C$78)*Paramètres!$C$79+MAX(0,MAX(0,E$59)+Paramètres!$C$86*E125-Paramètres!$C$78)*Paramètres!$C$80)-(MIN(MAX(0,MAX(0,E$59)),Paramètres!$C$78)*Paramètres!$C$79+MAX(0,MAX(0,E$59)-Paramètres!$C$78)*Paramètres!$C$80))+E$66</f>
        <v>298116.11163688</v>
      </c>
      <c r="F126" s="24" t="n">
        <f aca="false">F125*(1+Paramètres!$C$85)-((MIN(MAX(0,MAX(0,F$59)+Paramètres!$C$86*F125),Paramètres!$C$78)*Paramètres!$C$79+MAX(0,MAX(0,F$59)+Paramètres!$C$86*F125-Paramètres!$C$78)*Paramètres!$C$80)-(MIN(MAX(0,MAX(0,F$59)),Paramètres!$C$78)*Paramètres!$C$79+MAX(0,MAX(0,F$59)-Paramètres!$C$78)*Paramètres!$C$80))+F$66</f>
        <v>1440414.21801333</v>
      </c>
      <c r="G126" s="24" t="n">
        <f aca="false">G125*(1+Paramètres!$C$85)-((MIN(MAX(0,MAX(0,G$59)+Paramètres!$C$86*G125),Paramètres!$C$78)*Paramètres!$C$79+MAX(0,MAX(0,G$59)+Paramètres!$C$86*G125-Paramètres!$C$78)*Paramètres!$C$80)-(MIN(MAX(0,MAX(0,G$59)),Paramètres!$C$78)*Paramètres!$C$79+MAX(0,MAX(0,G$59)-Paramètres!$C$78)*Paramètres!$C$80))+G$66</f>
        <v>2498243.8730766</v>
      </c>
      <c r="H126" s="24" t="n">
        <f aca="false">H125*(1+Paramètres!$C$85)-((MIN(MAX(0,MAX(0,H$59)+Paramètres!$C$86*H125),Paramètres!$C$78)*Paramètres!$C$79+MAX(0,MAX(0,H$59)+Paramètres!$C$86*H125-Paramètres!$C$78)*Paramètres!$C$80)-(MIN(MAX(0,MAX(0,H$59)),Paramètres!$C$78)*Paramètres!$C$79+MAX(0,MAX(0,H$59)-Paramètres!$C$78)*Paramètres!$C$80))+H$66</f>
        <v>3507265.51483396</v>
      </c>
      <c r="I126" s="24" t="n">
        <f aca="false">I125*(1+Paramètres!$C$85)-((MIN(MAX(0,MAX(0,I$59)+Paramètres!$C$86*I125),Paramètres!$C$78)*Paramètres!$C$79+MAX(0,MAX(0,I$59)+Paramètres!$C$86*I125-Paramètres!$C$78)*Paramètres!$C$80)-(MIN(MAX(0,MAX(0,I$59)),Paramètres!$C$78)*Paramètres!$C$79+MAX(0,MAX(0,I$59)-Paramètres!$C$78)*Paramètres!$C$80))+I$66</f>
        <v>4500046.84845912</v>
      </c>
      <c r="J126" s="24" t="n">
        <f aca="false">J125*(1+Paramètres!$C$85)-((MIN(MAX(0,MAX(0,J$59)+Paramètres!$C$86*J125),Paramètres!$C$78)*Paramètres!$C$79+MAX(0,MAX(0,J$59)+Paramètres!$C$86*J125-Paramètres!$C$78)*Paramètres!$C$80)-(MIN(MAX(0,MAX(0,J$59)),Paramètres!$C$78)*Paramètres!$C$79+MAX(0,MAX(0,J$59)-Paramètres!$C$78)*Paramètres!$C$80))+J$66</f>
        <v>5001698.88475302</v>
      </c>
      <c r="K126" s="24" t="n">
        <f aca="false">K125*(1+Paramètres!$C$85)-((MIN(MAX(0,MAX(0,K$59)+Paramètres!$C$86*K125),Paramètres!$C$78)*Paramètres!$C$79+MAX(0,MAX(0,K$59)+Paramètres!$C$86*K125-Paramètres!$C$78)*Paramètres!$C$80)-(MIN(MAX(0,MAX(0,K$59)),Paramètres!$C$78)*Paramètres!$C$79+MAX(0,MAX(0,K$59)-Paramètres!$C$78)*Paramètres!$C$80))+K$66</f>
        <v>5930098.54135256</v>
      </c>
      <c r="L126" s="24" t="n">
        <f aca="false">L125*(1+Paramètres!$C$85)-((MIN(MAX(0,MAX(0,L$59)+Paramètres!$C$86*L125),Paramètres!$C$78)*Paramètres!$C$79+MAX(0,MAX(0,L$59)+Paramètres!$C$86*L125-Paramètres!$C$78)*Paramètres!$C$80)-(MIN(MAX(0,MAX(0,L$59)),Paramètres!$C$78)*Paramètres!$C$79+MAX(0,MAX(0,L$59)-Paramètres!$C$78)*Paramètres!$C$80))+L$66</f>
        <v>7322698.02625186</v>
      </c>
      <c r="M126" s="24" t="n">
        <f aca="false">M125*(1+Paramètres!$C$85)-((MIN(MAX(0,MAX(0,M$59)+Paramètres!$C$86*M125),Paramètres!$C$78)*Paramètres!$C$79+MAX(0,MAX(0,M$59)+Paramètres!$C$86*M125-Paramètres!$C$78)*Paramètres!$C$80)-(MIN(MAX(0,MAX(0,M$59)),Paramètres!$C$78)*Paramètres!$C$79+MAX(0,MAX(0,M$59)-Paramètres!$C$78)*Paramètres!$C$80))+M$66</f>
        <v>9643697.16775071</v>
      </c>
      <c r="N126" s="24" t="n">
        <f aca="false">N125*(1+Paramètres!$C$85)-((MIN(MAX(0,MAX(0,N$59)+Paramètres!$C$86*N125),Paramètres!$C$78)*Paramètres!$C$79+MAX(0,MAX(0,N$59)+Paramètres!$C$86*N125-Paramètres!$C$78)*Paramètres!$C$80)-(MIN(MAX(0,MAX(0,N$59)),Paramètres!$C$78)*Paramètres!$C$79+MAX(0,MAX(0,N$59)-Paramètres!$C$78)*Paramètres!$C$80))+N$66</f>
        <v>11964696.3092496</v>
      </c>
    </row>
    <row r="127" customFormat="false" ht="15" hidden="false" customHeight="false" outlineLevel="0" collapsed="false">
      <c r="B127" s="11" t="s">
        <v>350</v>
      </c>
      <c r="C127" s="24" t="n">
        <f aca="false">C126*(1+Paramètres!$C$85)-((MIN(MAX(0,MAX(0,C$59)+Paramètres!$C$86*C126),Paramètres!$C$78)*Paramètres!$C$79+MAX(0,MAX(0,C$59)+Paramètres!$C$86*C126-Paramètres!$C$78)*Paramètres!$C$80)-(MIN(MAX(0,MAX(0,C$59)),Paramètres!$C$78)*Paramètres!$C$79+MAX(0,MAX(0,C$59)-Paramètres!$C$78)*Paramètres!$C$80))+C$66</f>
        <v>3763621.18304758</v>
      </c>
      <c r="D127" s="24" t="n">
        <f aca="false">D126*(1+Paramètres!$C$85)-((MIN(MAX(0,MAX(0,D$59)+Paramètres!$C$86*D126),Paramètres!$C$78)*Paramètres!$C$79+MAX(0,MAX(0,D$59)+Paramètres!$C$86*D126-Paramètres!$C$78)*Paramètres!$C$80)-(MIN(MAX(0,MAX(0,D$59)),Paramètres!$C$78)*Paramètres!$C$79+MAX(0,MAX(0,D$59)-Paramètres!$C$78)*Paramètres!$C$80))+D$66</f>
        <v>0</v>
      </c>
      <c r="E127" s="24" t="n">
        <f aca="false">E126*(1+Paramètres!$C$85)-((MIN(MAX(0,MAX(0,E$59)+Paramètres!$C$86*E126),Paramètres!$C$78)*Paramètres!$C$79+MAX(0,MAX(0,E$59)+Paramètres!$C$86*E126-Paramètres!$C$78)*Paramètres!$C$80)-(MIN(MAX(0,MAX(0,E$59)),Paramètres!$C$78)*Paramètres!$C$79+MAX(0,MAX(0,E$59)-Paramètres!$C$78)*Paramètres!$C$80))+E$66</f>
        <v>320391.730986175</v>
      </c>
      <c r="F127" s="24" t="n">
        <f aca="false">F126*(1+Paramètres!$C$85)-((MIN(MAX(0,MAX(0,F$59)+Paramètres!$C$86*F126),Paramètres!$C$78)*Paramètres!$C$79+MAX(0,MAX(0,F$59)+Paramètres!$C$86*F126-Paramètres!$C$78)*Paramètres!$C$80)-(MIN(MAX(0,MAX(0,F$59)),Paramètres!$C$78)*Paramètres!$C$79+MAX(0,MAX(0,F$59)-Paramètres!$C$78)*Paramètres!$C$80))+F$66</f>
        <v>1546647.29312057</v>
      </c>
      <c r="G127" s="24" t="n">
        <f aca="false">G126*(1+Paramètres!$C$85)-((MIN(MAX(0,MAX(0,G$59)+Paramètres!$C$86*G126),Paramètres!$C$78)*Paramètres!$C$79+MAX(0,MAX(0,G$59)+Paramètres!$C$86*G126-Paramètres!$C$78)*Paramètres!$C$80)-(MIN(MAX(0,MAX(0,G$59)),Paramètres!$C$78)*Paramètres!$C$79+MAX(0,MAX(0,G$59)-Paramètres!$C$78)*Paramètres!$C$80))+G$66</f>
        <v>2681206.38419173</v>
      </c>
      <c r="H127" s="24" t="n">
        <f aca="false">H126*(1+Paramètres!$C$85)-((MIN(MAX(0,MAX(0,H$59)+Paramètres!$C$86*H126),Paramètres!$C$78)*Paramètres!$C$79+MAX(0,MAX(0,H$59)+Paramètres!$C$86*H126-Paramètres!$C$78)*Paramètres!$C$80)-(MIN(MAX(0,MAX(0,H$59)),Paramètres!$C$78)*Paramètres!$C$79+MAX(0,MAX(0,H$59)-Paramètres!$C$78)*Paramètres!$C$80))+H$66</f>
        <v>3763621.18304758</v>
      </c>
      <c r="I127" s="24" t="n">
        <f aca="false">I126*(1+Paramètres!$C$85)-((MIN(MAX(0,MAX(0,I$59)+Paramètres!$C$86*I126),Paramètres!$C$78)*Paramètres!$C$79+MAX(0,MAX(0,I$59)+Paramètres!$C$86*I126-Paramètres!$C$78)*Paramètres!$C$80)-(MIN(MAX(0,MAX(0,I$59)),Paramètres!$C$78)*Paramètres!$C$79+MAX(0,MAX(0,I$59)-Paramètres!$C$78)*Paramètres!$C$80))+I$66</f>
        <v>4828830.44414696</v>
      </c>
      <c r="J127" s="24" t="n">
        <f aca="false">J126*(1+Paramètres!$C$85)-((MIN(MAX(0,MAX(0,J$59)+Paramètres!$C$86*J126),Paramètres!$C$78)*Paramètres!$C$79+MAX(0,MAX(0,J$59)+Paramètres!$C$86*J126-Paramètres!$C$78)*Paramètres!$C$80)-(MIN(MAX(0,MAX(0,J$59)),Paramètres!$C$78)*Paramètres!$C$79+MAX(0,MAX(0,J$59)-Paramètres!$C$78)*Paramètres!$C$80))+J$66</f>
        <v>5367134.31226196</v>
      </c>
      <c r="K127" s="24" t="n">
        <f aca="false">K126*(1+Paramètres!$C$85)-((MIN(MAX(0,MAX(0,K$59)+Paramètres!$C$86*K126),Paramètres!$C$78)*Paramètres!$C$79+MAX(0,MAX(0,K$59)+Paramètres!$C$86*K126-Paramètres!$C$78)*Paramètres!$C$80)-(MIN(MAX(0,MAX(0,K$59)),Paramètres!$C$78)*Paramètres!$C$79+MAX(0,MAX(0,K$59)-Paramètres!$C$78)*Paramètres!$C$80))+K$66</f>
        <v>6363364.94654047</v>
      </c>
      <c r="L127" s="24" t="n">
        <f aca="false">L126*(1+Paramètres!$C$85)-((MIN(MAX(0,MAX(0,L$59)+Paramètres!$C$86*L126),Paramètres!$C$78)*Paramètres!$C$79+MAX(0,MAX(0,L$59)+Paramètres!$C$86*L126-Paramètres!$C$78)*Paramètres!$C$80)-(MIN(MAX(0,MAX(0,L$59)),Paramètres!$C$78)*Paramètres!$C$79+MAX(0,MAX(0,L$59)-Paramètres!$C$78)*Paramètres!$C$80))+L$66</f>
        <v>7857710.89795823</v>
      </c>
      <c r="M127" s="24" t="n">
        <f aca="false">M126*(1+Paramètres!$C$85)-((MIN(MAX(0,MAX(0,M$59)+Paramètres!$C$86*M126),Paramètres!$C$78)*Paramètres!$C$79+MAX(0,MAX(0,M$59)+Paramètres!$C$86*M126-Paramètres!$C$78)*Paramètres!$C$80)-(MIN(MAX(0,MAX(0,M$59)),Paramètres!$C$78)*Paramètres!$C$79+MAX(0,MAX(0,M$59)-Paramètres!$C$78)*Paramètres!$C$80))+M$66</f>
        <v>10348287.4836545</v>
      </c>
      <c r="N127" s="24" t="n">
        <f aca="false">N126*(1+Paramètres!$C$85)-((MIN(MAX(0,MAX(0,N$59)+Paramètres!$C$86*N126),Paramètres!$C$78)*Paramètres!$C$79+MAX(0,MAX(0,N$59)+Paramètres!$C$86*N126-Paramètres!$C$78)*Paramètres!$C$80)-(MIN(MAX(0,MAX(0,N$59)),Paramètres!$C$78)*Paramètres!$C$79+MAX(0,MAX(0,N$59)-Paramètres!$C$78)*Paramètres!$C$80))+N$66</f>
        <v>12838864.0693508</v>
      </c>
    </row>
    <row r="128" customFormat="false" ht="15" hidden="false" customHeight="false" outlineLevel="0" collapsed="false">
      <c r="B128" s="11" t="s">
        <v>351</v>
      </c>
      <c r="C128" s="24" t="n">
        <f aca="false">C127*(1+Paramètres!$C$85)-((MIN(MAX(0,MAX(0,C$59)+Paramètres!$C$86*C127),Paramètres!$C$78)*Paramètres!$C$79+MAX(0,MAX(0,C$59)+Paramètres!$C$86*C127-Paramètres!$C$78)*Paramètres!$C$80)-(MIN(MAX(0,MAX(0,C$59)),Paramètres!$C$78)*Paramètres!$C$79+MAX(0,MAX(0,C$59)-Paramètres!$C$78)*Paramètres!$C$80))+C$66</f>
        <v>4036639.96969508</v>
      </c>
      <c r="D128" s="24" t="n">
        <f aca="false">D127*(1+Paramètres!$C$85)-((MIN(MAX(0,MAX(0,D$59)+Paramètres!$C$86*D127),Paramètres!$C$78)*Paramètres!$C$79+MAX(0,MAX(0,D$59)+Paramètres!$C$86*D127-Paramètres!$C$78)*Paramètres!$C$80)-(MIN(MAX(0,MAX(0,D$59)),Paramètres!$C$78)*Paramètres!$C$79+MAX(0,MAX(0,D$59)-Paramètres!$C$78)*Paramètres!$C$80))+D$66</f>
        <v>0</v>
      </c>
      <c r="E128" s="24" t="n">
        <f aca="false">E127*(1+Paramètres!$C$85)-((MIN(MAX(0,MAX(0,E$59)+Paramètres!$C$86*E127),Paramètres!$C$78)*Paramètres!$C$79+MAX(0,MAX(0,E$59)+Paramètres!$C$86*E127-Paramètres!$C$78)*Paramètres!$C$80)-(MIN(MAX(0,MAX(0,E$59)),Paramètres!$C$78)*Paramètres!$C$79+MAX(0,MAX(0,E$59)-Paramètres!$C$78)*Paramètres!$C$80))+E$66</f>
        <v>344159.816831873</v>
      </c>
      <c r="F128" s="24" t="n">
        <f aca="false">F127*(1+Paramètres!$C$85)-((MIN(MAX(0,MAX(0,F$59)+Paramètres!$C$86*F127),Paramètres!$C$78)*Paramètres!$C$79+MAX(0,MAX(0,F$59)+Paramètres!$C$86*F127-Paramètres!$C$78)*Paramètres!$C$80)-(MIN(MAX(0,MAX(0,F$59)),Paramètres!$C$78)*Paramètres!$C$79+MAX(0,MAX(0,F$59)-Paramètres!$C$78)*Paramètres!$C$80))+F$66</f>
        <v>1659785.51810977</v>
      </c>
      <c r="G128" s="24" t="n">
        <f aca="false">G127*(1+Paramètres!$C$85)-((MIN(MAX(0,MAX(0,G$59)+Paramètres!$C$86*G127),Paramètres!$C$78)*Paramètres!$C$79+MAX(0,MAX(0,G$59)+Paramètres!$C$86*G127-Paramètres!$C$78)*Paramètres!$C$80)-(MIN(MAX(0,MAX(0,G$59)),Paramètres!$C$78)*Paramètres!$C$79+MAX(0,MAX(0,G$59)-Paramètres!$C$78)*Paramètres!$C$80))+G$66</f>
        <v>2876061.45852935</v>
      </c>
      <c r="H128" s="24" t="n">
        <f aca="false">H127*(1+Paramètres!$C$85)-((MIN(MAX(0,MAX(0,H$59)+Paramètres!$C$86*H127),Paramètres!$C$78)*Paramètres!$C$79+MAX(0,MAX(0,H$59)+Paramètres!$C$86*H127-Paramètres!$C$78)*Paramètres!$C$80)-(MIN(MAX(0,MAX(0,H$59)),Paramètres!$C$78)*Paramètres!$C$79+MAX(0,MAX(0,H$59)-Paramètres!$C$78)*Paramètres!$C$80))+H$66</f>
        <v>4036639.96969508</v>
      </c>
      <c r="I128" s="24" t="n">
        <f aca="false">I127*(1+Paramètres!$C$85)-((MIN(MAX(0,MAX(0,I$59)+Paramètres!$C$86*I127),Paramètres!$C$78)*Paramètres!$C$79+MAX(0,MAX(0,I$59)+Paramètres!$C$86*I127-Paramètres!$C$78)*Paramètres!$C$80)-(MIN(MAX(0,MAX(0,I$59)),Paramètres!$C$78)*Paramètres!$C$79+MAX(0,MAX(0,I$59)-Paramètres!$C$78)*Paramètres!$C$80))+I$66</f>
        <v>5178984.97355451</v>
      </c>
      <c r="J128" s="24" t="n">
        <f aca="false">J127*(1+Paramètres!$C$85)-((MIN(MAX(0,MAX(0,J$59)+Paramètres!$C$86*J127),Paramètres!$C$78)*Paramètres!$C$79+MAX(0,MAX(0,J$59)+Paramètres!$C$86*J127-Paramètres!$C$78)*Paramètres!$C$80)-(MIN(MAX(0,MAX(0,J$59)),Paramètres!$C$78)*Paramètres!$C$79+MAX(0,MAX(0,J$59)-Paramètres!$C$78)*Paramètres!$C$80))+J$66</f>
        <v>5756323.04255899</v>
      </c>
      <c r="K128" s="24" t="n">
        <f aca="false">K127*(1+Paramètres!$C$85)-((MIN(MAX(0,MAX(0,K$59)+Paramètres!$C$86*K127),Paramètres!$C$78)*Paramètres!$C$79+MAX(0,MAX(0,K$59)+Paramètres!$C$86*K127-Paramètres!$C$78)*Paramètres!$C$80)-(MIN(MAX(0,MAX(0,K$59)),Paramètres!$C$78)*Paramètres!$C$79+MAX(0,MAX(0,K$59)-Paramètres!$C$78)*Paramètres!$C$80))+K$66</f>
        <v>6824793.6680656</v>
      </c>
      <c r="L128" s="24" t="n">
        <f aca="false">L127*(1+Paramètres!$C$85)-((MIN(MAX(0,MAX(0,L$59)+Paramètres!$C$86*L127),Paramètres!$C$78)*Paramètres!$C$79+MAX(0,MAX(0,L$59)+Paramètres!$C$86*L127-Paramètres!$C$78)*Paramètres!$C$80)-(MIN(MAX(0,MAX(0,L$59)),Paramètres!$C$78)*Paramètres!$C$79+MAX(0,MAX(0,L$59)-Paramètres!$C$78)*Paramètres!$C$80))+L$66</f>
        <v>8427499.60632552</v>
      </c>
      <c r="M128" s="24" t="n">
        <f aca="false">M127*(1+Paramètres!$C$85)-((MIN(MAX(0,MAX(0,M$59)+Paramètres!$C$86*M127),Paramètres!$C$78)*Paramètres!$C$79+MAX(0,MAX(0,M$59)+Paramètres!$C$86*M127-Paramètres!$C$78)*Paramètres!$C$80)-(MIN(MAX(0,MAX(0,M$59)),Paramètres!$C$78)*Paramètres!$C$79+MAX(0,MAX(0,M$59)-Paramètres!$C$78)*Paramètres!$C$80))+M$66</f>
        <v>11098676.170092</v>
      </c>
      <c r="N128" s="24" t="n">
        <f aca="false">N127*(1+Paramètres!$C$85)-((MIN(MAX(0,MAX(0,N$59)+Paramètres!$C$86*N127),Paramètres!$C$78)*Paramètres!$C$79+MAX(0,MAX(0,N$59)+Paramètres!$C$86*N127-Paramètres!$C$78)*Paramètres!$C$80)-(MIN(MAX(0,MAX(0,N$59)),Paramètres!$C$78)*Paramètres!$C$79+MAX(0,MAX(0,N$59)-Paramètres!$C$78)*Paramètres!$C$80))+N$66</f>
        <v>13769852.7338586</v>
      </c>
    </row>
    <row r="129" customFormat="false" ht="15" hidden="false" customHeight="false" outlineLevel="0" collapsed="false">
      <c r="B129" s="11" t="s">
        <v>352</v>
      </c>
      <c r="C129" s="24" t="n">
        <f aca="false">C128*(1+Paramètres!$C$85)-((MIN(MAX(0,MAX(0,C$59)+Paramètres!$C$86*C128),Paramètres!$C$78)*Paramètres!$C$79+MAX(0,MAX(0,C$59)+Paramètres!$C$86*C128-Paramètres!$C$78)*Paramètres!$C$80)-(MIN(MAX(0,MAX(0,C$59)),Paramètres!$C$78)*Paramètres!$C$79+MAX(0,MAX(0,C$59)-Paramètres!$C$78)*Paramètres!$C$80))+C$66</f>
        <v>4327404.97747466</v>
      </c>
      <c r="D129" s="24" t="n">
        <f aca="false">D128*(1+Paramètres!$C$85)-((MIN(MAX(0,MAX(0,D$59)+Paramètres!$C$86*D128),Paramètres!$C$78)*Paramètres!$C$79+MAX(0,MAX(0,D$59)+Paramètres!$C$86*D128-Paramètres!$C$78)*Paramètres!$C$80)-(MIN(MAX(0,MAX(0,D$59)),Paramètres!$C$78)*Paramètres!$C$79+MAX(0,MAX(0,D$59)-Paramètres!$C$78)*Paramètres!$C$80))+D$66</f>
        <v>0</v>
      </c>
      <c r="E129" s="24" t="n">
        <f aca="false">E128*(1+Paramètres!$C$85)-((MIN(MAX(0,MAX(0,E$59)+Paramètres!$C$86*E128),Paramètres!$C$78)*Paramètres!$C$79+MAX(0,MAX(0,E$59)+Paramètres!$C$86*E128-Paramètres!$C$78)*Paramètres!$C$80)-(MIN(MAX(0,MAX(0,E$59)),Paramètres!$C$78)*Paramètres!$C$79+MAX(0,MAX(0,E$59)-Paramètres!$C$78)*Paramètres!$C$80))+E$66</f>
        <v>369520.364429233</v>
      </c>
      <c r="F129" s="24" t="n">
        <f aca="false">F128*(1+Paramètres!$C$85)-((MIN(MAX(0,MAX(0,F$59)+Paramètres!$C$86*F128),Paramètres!$C$78)*Paramètres!$C$79+MAX(0,MAX(0,F$59)+Paramètres!$C$86*F128-Paramètres!$C$78)*Paramètres!$C$80)-(MIN(MAX(0,MAX(0,F$59)),Paramètres!$C$78)*Paramètres!$C$79+MAX(0,MAX(0,F$59)-Paramètres!$C$78)*Paramètres!$C$80))+F$66</f>
        <v>1780277.72772327</v>
      </c>
      <c r="G129" s="24" t="n">
        <f aca="false">G128*(1+Paramètres!$C$85)-((MIN(MAX(0,MAX(0,G$59)+Paramètres!$C$86*G128),Paramètres!$C$78)*Paramètres!$C$79+MAX(0,MAX(0,G$59)+Paramètres!$C$86*G128-Paramètres!$C$78)*Paramètres!$C$80)-(MIN(MAX(0,MAX(0,G$59)),Paramètres!$C$78)*Paramètres!$C$79+MAX(0,MAX(0,G$59)-Paramètres!$C$78)*Paramètres!$C$80))+G$66</f>
        <v>3083582.11269891</v>
      </c>
      <c r="H129" s="24" t="n">
        <f aca="false">H128*(1+Paramètres!$C$85)-((MIN(MAX(0,MAX(0,H$59)+Paramètres!$C$86*H128),Paramètres!$C$78)*Paramètres!$C$79+MAX(0,MAX(0,H$59)+Paramètres!$C$86*H128-Paramètres!$C$78)*Paramètres!$C$80)-(MIN(MAX(0,MAX(0,H$59)),Paramètres!$C$78)*Paramètres!$C$79+MAX(0,MAX(0,H$59)-Paramètres!$C$78)*Paramètres!$C$80))+H$66</f>
        <v>4327404.97747466</v>
      </c>
      <c r="I129" s="24" t="n">
        <f aca="false">I128*(1+Paramètres!$C$85)-((MIN(MAX(0,MAX(0,I$59)+Paramètres!$C$86*I128),Paramètres!$C$78)*Paramètres!$C$79+MAX(0,MAX(0,I$59)+Paramètres!$C$86*I128-Paramètres!$C$78)*Paramètres!$C$80)-(MIN(MAX(0,MAX(0,I$59)),Paramètres!$C$78)*Paramètres!$C$79+MAX(0,MAX(0,I$59)-Paramètres!$C$78)*Paramètres!$C$80))+I$66</f>
        <v>5551899.54737354</v>
      </c>
      <c r="J129" s="24" t="n">
        <f aca="false">J128*(1+Paramètres!$C$85)-((MIN(MAX(0,MAX(0,J$59)+Paramètres!$C$86*J128),Paramètres!$C$78)*Paramètres!$C$79+MAX(0,MAX(0,J$59)+Paramètres!$C$86*J128-Paramètres!$C$78)*Paramètres!$C$80)-(MIN(MAX(0,MAX(0,J$59)),Paramètres!$C$78)*Paramètres!$C$79+MAX(0,MAX(0,J$59)-Paramètres!$C$78)*Paramètres!$C$80))+J$66</f>
        <v>6170809.04032533</v>
      </c>
      <c r="K129" s="24" t="n">
        <f aca="false">K128*(1+Paramètres!$C$85)-((MIN(MAX(0,MAX(0,K$59)+Paramètres!$C$86*K128),Paramètres!$C$78)*Paramètres!$C$79+MAX(0,MAX(0,K$59)+Paramètres!$C$86*K128-Paramètres!$C$78)*Paramètres!$C$80)-(MIN(MAX(0,MAX(0,K$59)),Paramètres!$C$78)*Paramètres!$C$79+MAX(0,MAX(0,K$59)-Paramètres!$C$78)*Paramètres!$C$80))+K$66</f>
        <v>7316215.25648987</v>
      </c>
      <c r="L129" s="24" t="n">
        <f aca="false">L128*(1+Paramètres!$C$85)-((MIN(MAX(0,MAX(0,L$59)+Paramètres!$C$86*L128),Paramètres!$C$78)*Paramètres!$C$79+MAX(0,MAX(0,L$59)+Paramètres!$C$86*L128-Paramètres!$C$78)*Paramètres!$C$80)-(MIN(MAX(0,MAX(0,L$59)),Paramètres!$C$78)*Paramètres!$C$79+MAX(0,MAX(0,L$59)-Paramètres!$C$78)*Paramètres!$C$80))+L$66</f>
        <v>9034324.58073668</v>
      </c>
      <c r="M129" s="24" t="n">
        <f aca="false">M128*(1+Paramètres!$C$85)-((MIN(MAX(0,MAX(0,M$59)+Paramètres!$C$86*M128),Paramètres!$C$78)*Paramètres!$C$79+MAX(0,MAX(0,M$59)+Paramètres!$C$86*M128-Paramètres!$C$78)*Paramètres!$C$80)-(MIN(MAX(0,MAX(0,M$59)),Paramètres!$C$78)*Paramètres!$C$79+MAX(0,MAX(0,M$59)-Paramètres!$C$78)*Paramètres!$C$80))+M$66</f>
        <v>11897840.121148</v>
      </c>
      <c r="N129" s="24" t="n">
        <f aca="false">N128*(1+Paramètres!$C$85)-((MIN(MAX(0,MAX(0,N$59)+Paramètres!$C$86*N128),Paramètres!$C$78)*Paramètres!$C$79+MAX(0,MAX(0,N$59)+Paramètres!$C$86*N128-Paramètres!$C$78)*Paramètres!$C$80)-(MIN(MAX(0,MAX(0,N$59)),Paramètres!$C$78)*Paramètres!$C$79+MAX(0,MAX(0,N$59)-Paramètres!$C$78)*Paramètres!$C$80))+N$66</f>
        <v>14761355.6615594</v>
      </c>
    </row>
    <row r="130" customFormat="false" ht="15" hidden="false" customHeight="false" outlineLevel="0" collapsed="false">
      <c r="B130" s="11" t="s">
        <v>353</v>
      </c>
      <c r="C130" s="24" t="n">
        <f aca="false">C129*(1+Paramètres!$C$85)-((MIN(MAX(0,MAX(0,C$59)+Paramètres!$C$86*C129),Paramètres!$C$78)*Paramètres!$C$79+MAX(0,MAX(0,C$59)+Paramètres!$C$86*C129-Paramètres!$C$78)*Paramètres!$C$80)-(MIN(MAX(0,MAX(0,C$59)),Paramètres!$C$78)*Paramètres!$C$79+MAX(0,MAX(0,C$59)-Paramètres!$C$78)*Paramètres!$C$80))+C$66</f>
        <v>4637069.71075992</v>
      </c>
      <c r="D130" s="24" t="n">
        <f aca="false">D129*(1+Paramètres!$C$85)-((MIN(MAX(0,MAX(0,D$59)+Paramètres!$C$86*D129),Paramètres!$C$78)*Paramètres!$C$79+MAX(0,MAX(0,D$59)+Paramètres!$C$86*D129-Paramètres!$C$78)*Paramètres!$C$80)-(MIN(MAX(0,MAX(0,D$59)),Paramètres!$C$78)*Paramètres!$C$79+MAX(0,MAX(0,D$59)-Paramètres!$C$78)*Paramètres!$C$80))+D$66</f>
        <v>0</v>
      </c>
      <c r="E130" s="24" t="n">
        <f aca="false">E129*(1+Paramètres!$C$85)-((MIN(MAX(0,MAX(0,E$59)+Paramètres!$C$86*E129),Paramètres!$C$78)*Paramètres!$C$79+MAX(0,MAX(0,E$59)+Paramètres!$C$86*E129-Paramètres!$C$78)*Paramètres!$C$80)-(MIN(MAX(0,MAX(0,E$59)),Paramètres!$C$78)*Paramètres!$C$79+MAX(0,MAX(0,E$59)-Paramètres!$C$78)*Paramètres!$C$80))+E$66</f>
        <v>396580.068715616</v>
      </c>
      <c r="F130" s="24" t="n">
        <f aca="false">F129*(1+Paramètres!$C$85)-((MIN(MAX(0,MAX(0,F$59)+Paramètres!$C$86*F129),Paramètres!$C$78)*Paramètres!$C$79+MAX(0,MAX(0,F$59)+Paramètres!$C$86*F129-Paramètres!$C$78)*Paramètres!$C$80)-(MIN(MAX(0,MAX(0,F$59)),Paramètres!$C$78)*Paramètres!$C$79+MAX(0,MAX(0,F$59)-Paramètres!$C$78)*Paramètres!$C$80))+F$66</f>
        <v>1908601.93096166</v>
      </c>
      <c r="G130" s="24" t="n">
        <f aca="false">G129*(1+Paramètres!$C$85)-((MIN(MAX(0,MAX(0,G$59)+Paramètres!$C$86*G129),Paramètres!$C$78)*Paramètres!$C$79+MAX(0,MAX(0,G$59)+Paramètres!$C$86*G129-Paramètres!$C$78)*Paramètres!$C$80)-(MIN(MAX(0,MAX(0,G$59)),Paramètres!$C$78)*Paramètres!$C$79+MAX(0,MAX(0,G$59)-Paramètres!$C$78)*Paramètres!$C$80))+G$66</f>
        <v>3304591.6093895</v>
      </c>
      <c r="H130" s="24" t="n">
        <f aca="false">H129*(1+Paramètres!$C$85)-((MIN(MAX(0,MAX(0,H$59)+Paramètres!$C$86*H129),Paramètres!$C$78)*Paramètres!$C$79+MAX(0,MAX(0,H$59)+Paramètres!$C$86*H129-Paramètres!$C$78)*Paramètres!$C$80)-(MIN(MAX(0,MAX(0,H$59)),Paramètres!$C$78)*Paramètres!$C$79+MAX(0,MAX(0,H$59)-Paramètres!$C$78)*Paramètres!$C$80))+H$66</f>
        <v>4637069.71075992</v>
      </c>
      <c r="I130" s="24" t="n">
        <f aca="false">I129*(1+Paramètres!$C$85)-((MIN(MAX(0,MAX(0,I$59)+Paramètres!$C$86*I129),Paramètres!$C$78)*Paramètres!$C$79+MAX(0,MAX(0,I$59)+Paramètres!$C$86*I129-Paramètres!$C$78)*Paramètres!$C$80)-(MIN(MAX(0,MAX(0,I$59)),Paramètres!$C$78)*Paramètres!$C$79+MAX(0,MAX(0,I$59)-Paramètres!$C$78)*Paramètres!$C$80))+I$66</f>
        <v>5949053.56849082</v>
      </c>
      <c r="J130" s="24" t="n">
        <f aca="false">J129*(1+Paramètres!$C$85)-((MIN(MAX(0,MAX(0,J$59)+Paramètres!$C$86*J129),Paramètres!$C$78)*Paramètres!$C$79+MAX(0,MAX(0,J$59)+Paramètres!$C$86*J129-Paramètres!$C$78)*Paramètres!$C$80)-(MIN(MAX(0,MAX(0,J$59)),Paramètres!$C$78)*Paramètres!$C$79+MAX(0,MAX(0,J$59)-Paramètres!$C$78)*Paramètres!$C$80))+J$66</f>
        <v>6612236.62794647</v>
      </c>
      <c r="K130" s="24" t="n">
        <f aca="false">K129*(1+Paramètres!$C$85)-((MIN(MAX(0,MAX(0,K$59)+Paramètres!$C$86*K129),Paramètres!$C$78)*Paramètres!$C$79+MAX(0,MAX(0,K$59)+Paramètres!$C$86*K129-Paramètres!$C$78)*Paramètres!$C$80)-(MIN(MAX(0,MAX(0,K$59)),Paramètres!$C$78)*Paramètres!$C$79+MAX(0,MAX(0,K$59)-Paramètres!$C$78)*Paramètres!$C$80))+K$66</f>
        <v>7839579.24816171</v>
      </c>
      <c r="L130" s="24" t="n">
        <f aca="false">L129*(1+Paramètres!$C$85)-((MIN(MAX(0,MAX(0,L$59)+Paramètres!$C$86*L129),Paramètres!$C$78)*Paramètres!$C$79+MAX(0,MAX(0,L$59)+Paramètres!$C$86*L129-Paramètres!$C$78)*Paramètres!$C$80)-(MIN(MAX(0,MAX(0,L$59)),Paramètres!$C$78)*Paramètres!$C$79+MAX(0,MAX(0,L$59)-Paramètres!$C$78)*Paramètres!$C$80))+L$66</f>
        <v>9680593.17848457</v>
      </c>
      <c r="M130" s="24" t="n">
        <f aca="false">M129*(1+Paramètres!$C$85)-((MIN(MAX(0,MAX(0,M$59)+Paramètres!$C$86*M129),Paramètres!$C$78)*Paramètres!$C$79+MAX(0,MAX(0,M$59)+Paramètres!$C$86*M129-Paramètres!$C$78)*Paramètres!$C$80)-(MIN(MAX(0,MAX(0,M$59)),Paramètres!$C$78)*Paramètres!$C$79+MAX(0,MAX(0,M$59)-Paramètres!$C$78)*Paramètres!$C$80))+M$66</f>
        <v>12748949.7290227</v>
      </c>
      <c r="N130" s="24" t="n">
        <f aca="false">N129*(1+Paramètres!$C$85)-((MIN(MAX(0,MAX(0,N$59)+Paramètres!$C$86*N129),Paramètres!$C$78)*Paramètres!$C$79+MAX(0,MAX(0,N$59)+Paramètres!$C$86*N129-Paramètres!$C$78)*Paramètres!$C$80)-(MIN(MAX(0,MAX(0,N$59)),Paramètres!$C$78)*Paramètres!$C$79+MAX(0,MAX(0,N$59)-Paramètres!$C$78)*Paramètres!$C$80))+N$66</f>
        <v>15817306.2795607</v>
      </c>
    </row>
    <row r="131" customFormat="false" ht="15" hidden="false" customHeight="false" outlineLevel="0" collapsed="false">
      <c r="B131" s="11" t="s">
        <v>354</v>
      </c>
      <c r="C131" s="24" t="n">
        <f aca="false">C130*(1+Paramètres!$C$85)-((MIN(MAX(0,MAX(0,C$59)+Paramètres!$C$86*C130),Paramètres!$C$78)*Paramètres!$C$79+MAX(0,MAX(0,C$59)+Paramètres!$C$86*C130-Paramètres!$C$78)*Paramètres!$C$80)-(MIN(MAX(0,MAX(0,C$59)),Paramètres!$C$78)*Paramètres!$C$79+MAX(0,MAX(0,C$59)-Paramètres!$C$78)*Paramètres!$C$80))+C$66</f>
        <v>4966862.65170872</v>
      </c>
      <c r="D131" s="24" t="n">
        <f aca="false">D130*(1+Paramètres!$C$85)-((MIN(MAX(0,MAX(0,D$59)+Paramètres!$C$86*D130),Paramètres!$C$78)*Paramètres!$C$79+MAX(0,MAX(0,D$59)+Paramètres!$C$86*D130-Paramètres!$C$78)*Paramètres!$C$80)-(MIN(MAX(0,MAX(0,D$59)),Paramètres!$C$78)*Paramètres!$C$79+MAX(0,MAX(0,D$59)-Paramètres!$C$78)*Paramètres!$C$80))+D$66</f>
        <v>0</v>
      </c>
      <c r="E131" s="24" t="n">
        <f aca="false">E130*(1+Paramètres!$C$85)-((MIN(MAX(0,MAX(0,E$59)+Paramètres!$C$86*E130),Paramètres!$C$78)*Paramètres!$C$79+MAX(0,MAX(0,E$59)+Paramètres!$C$86*E130-Paramètres!$C$78)*Paramètres!$C$80)-(MIN(MAX(0,MAX(0,E$59)),Paramètres!$C$78)*Paramètres!$C$79+MAX(0,MAX(0,E$59)-Paramètres!$C$78)*Paramètres!$C$80))+E$66</f>
        <v>425452.773189187</v>
      </c>
      <c r="F131" s="24" t="n">
        <f aca="false">F130*(1+Paramètres!$C$85)-((MIN(MAX(0,MAX(0,F$59)+Paramètres!$C$86*F130),Paramètres!$C$78)*Paramètres!$C$79+MAX(0,MAX(0,F$59)+Paramètres!$C$86*F130-Paramètres!$C$78)*Paramètres!$C$80)-(MIN(MAX(0,MAX(0,F$59)),Paramètres!$C$78)*Paramètres!$C$79+MAX(0,MAX(0,F$59)-Paramètres!$C$78)*Paramètres!$C$80))+F$66</f>
        <v>2045267.20741053</v>
      </c>
      <c r="G131" s="24" t="n">
        <f aca="false">G130*(1+Paramètres!$C$85)-((MIN(MAX(0,MAX(0,G$59)+Paramètres!$C$86*G130),Paramètres!$C$78)*Paramètres!$C$79+MAX(0,MAX(0,G$59)+Paramètres!$C$86*G130-Paramètres!$C$78)*Paramètres!$C$80)-(MIN(MAX(0,MAX(0,G$59)),Paramètres!$C$78)*Paramètres!$C$79+MAX(0,MAX(0,G$59)-Paramètres!$C$78)*Paramètres!$C$80))+G$66</f>
        <v>3539966.72336497</v>
      </c>
      <c r="H131" s="24" t="n">
        <f aca="false">H130*(1+Paramètres!$C$85)-((MIN(MAX(0,MAX(0,H$59)+Paramètres!$C$86*H130),Paramètres!$C$78)*Paramètres!$C$79+MAX(0,MAX(0,H$59)+Paramètres!$C$86*H130-Paramètres!$C$78)*Paramètres!$C$80)-(MIN(MAX(0,MAX(0,H$59)),Paramètres!$C$78)*Paramètres!$C$79+MAX(0,MAX(0,H$59)-Paramètres!$C$78)*Paramètres!$C$80))+H$66</f>
        <v>4966862.65170872</v>
      </c>
      <c r="I131" s="24" t="n">
        <f aca="false">I130*(1+Paramètres!$C$85)-((MIN(MAX(0,MAX(0,I$59)+Paramètres!$C$86*I130),Paramètres!$C$78)*Paramètres!$C$79+MAX(0,MAX(0,I$59)+Paramètres!$C$86*I130-Paramètres!$C$78)*Paramètres!$C$80)-(MIN(MAX(0,MAX(0,I$59)),Paramètres!$C$78)*Paramètres!$C$79+MAX(0,MAX(0,I$59)-Paramètres!$C$78)*Paramètres!$C$80))+I$66</f>
        <v>6372022.60098072</v>
      </c>
      <c r="J131" s="24" t="n">
        <f aca="false">J130*(1+Paramètres!$C$85)-((MIN(MAX(0,MAX(0,J$59)+Paramètres!$C$86*J130),Paramètres!$C$78)*Paramètres!$C$79+MAX(0,MAX(0,J$59)+Paramètres!$C$86*J130-Paramètres!$C$78)*Paramètres!$C$80)-(MIN(MAX(0,MAX(0,J$59)),Paramètres!$C$78)*Paramètres!$C$79+MAX(0,MAX(0,J$59)-Paramètres!$C$78)*Paramètres!$C$80))+J$66</f>
        <v>7082357.00876299</v>
      </c>
      <c r="K131" s="24" t="n">
        <f aca="false">K130*(1+Paramètres!$C$85)-((MIN(MAX(0,MAX(0,K$59)+Paramètres!$C$86*K130),Paramètres!$C$78)*Paramètres!$C$79+MAX(0,MAX(0,K$59)+Paramètres!$C$86*K130-Paramètres!$C$78)*Paramètres!$C$80)-(MIN(MAX(0,MAX(0,K$59)),Paramètres!$C$78)*Paramètres!$C$79+MAX(0,MAX(0,K$59)-Paramètres!$C$78)*Paramètres!$C$80))+K$66</f>
        <v>8396961.89929222</v>
      </c>
      <c r="L131" s="24" t="n">
        <f aca="false">L130*(1+Paramètres!$C$85)-((MIN(MAX(0,MAX(0,L$59)+Paramètres!$C$86*L130),Paramètres!$C$78)*Paramètres!$C$79+MAX(0,MAX(0,L$59)+Paramètres!$C$86*L130-Paramètres!$C$78)*Paramètres!$C$80)-(MIN(MAX(0,MAX(0,L$59)),Paramètres!$C$78)*Paramètres!$C$79+MAX(0,MAX(0,L$59)-Paramètres!$C$78)*Paramètres!$C$80))+L$66</f>
        <v>10368869.2350861</v>
      </c>
      <c r="M131" s="24" t="n">
        <f aca="false">M130*(1+Paramètres!$C$85)-((MIN(MAX(0,MAX(0,M$59)+Paramètres!$C$86*M130),Paramètres!$C$78)*Paramètres!$C$79+MAX(0,MAX(0,M$59)+Paramètres!$C$86*M130-Paramètres!$C$78)*Paramètres!$C$80)-(MIN(MAX(0,MAX(0,M$59)),Paramètres!$C$78)*Paramètres!$C$79+MAX(0,MAX(0,M$59)-Paramètres!$C$78)*Paramètres!$C$80))+M$66</f>
        <v>13655381.4614091</v>
      </c>
      <c r="N131" s="24" t="n">
        <f aca="false">N130*(1+Paramètres!$C$85)-((MIN(MAX(0,MAX(0,N$59)+Paramètres!$C$86*N130),Paramètres!$C$78)*Paramètres!$C$79+MAX(0,MAX(0,N$59)+Paramètres!$C$86*N130-Paramètres!$C$78)*Paramètres!$C$80)-(MIN(MAX(0,MAX(0,N$59)),Paramètres!$C$78)*Paramètres!$C$79+MAX(0,MAX(0,N$59)-Paramètres!$C$78)*Paramètres!$C$80))+N$66</f>
        <v>16941893.6877322</v>
      </c>
    </row>
    <row r="134" customFormat="false" ht="15" hidden="false" customHeight="false" outlineLevel="0" collapsed="false">
      <c r="B134" s="11" t="s">
        <v>355</v>
      </c>
    </row>
    <row r="135" customFormat="false" ht="15" hidden="false" customHeight="false" outlineLevel="0" collapsed="false">
      <c r="B135" s="11" t="s">
        <v>315</v>
      </c>
      <c r="C135" s="24" t="n">
        <f aca="false">0+C$66+Paramètres!$C$86*0-((MIN(MAX(0,MAX(0,C$59)+Paramètres!$C$86*0),Paramètres!$C$78)*Paramètres!$C$79+MAX(0,MAX(0,C$59)+Paramètres!$C$86*0-Paramètres!$C$78)*Paramètres!$C$80)-(MIN(MAX(0,MAX(0,C$59)),Paramètres!$C$78)*Paramètres!$C$79+MAX(0,MAX(0,C$59)-Paramètres!$C$78)*Paramètres!$C$80))</f>
        <v>27945.4097494057</v>
      </c>
      <c r="D135" s="24" t="n">
        <f aca="false">0+D$66+Paramètres!$C$86*0-((MIN(MAX(0,MAX(0,D$59)+Paramètres!$C$86*0),Paramètres!$C$78)*Paramètres!$C$79+MAX(0,MAX(0,D$59)+Paramètres!$C$86*0-Paramètres!$C$78)*Paramètres!$C$80)-(MIN(MAX(0,MAX(0,D$59)),Paramètres!$C$78)*Paramètres!$C$79+MAX(0,MAX(0,D$59)-Paramètres!$C$78)*Paramètres!$C$80))</f>
        <v>0</v>
      </c>
      <c r="E135" s="24" t="n">
        <f aca="false">0+E$66+Paramètres!$C$86*0-((MIN(MAX(0,MAX(0,E$59)+Paramètres!$C$86*0),Paramètres!$C$78)*Paramètres!$C$79+MAX(0,MAX(0,E$59)+Paramètres!$C$86*0-Paramètres!$C$78)*Paramètres!$C$80)-(MIN(MAX(0,MAX(0,E$59)),Paramètres!$C$78)*Paramètres!$C$79+MAX(0,MAX(0,E$59)-Paramètres!$C$78)*Paramètres!$C$80))</f>
        <v>2301.83986962438</v>
      </c>
      <c r="F135" s="24" t="n">
        <f aca="false">0+F$66+Paramètres!$C$86*0-((MIN(MAX(0,MAX(0,F$59)+Paramètres!$C$86*0),Paramètres!$C$78)*Paramètres!$C$79+MAX(0,MAX(0,F$59)+Paramètres!$C$86*0-Paramètres!$C$78)*Paramètres!$C$80)-(MIN(MAX(0,MAX(0,F$59)),Paramètres!$C$78)*Paramètres!$C$79+MAX(0,MAX(0,F$59)-Paramètres!$C$78)*Paramètres!$C$80))</f>
        <v>11170.1509363684</v>
      </c>
      <c r="G135" s="24" t="n">
        <f aca="false">0+G$66+Paramètres!$C$86*0-((MIN(MAX(0,MAX(0,G$59)+Paramètres!$C$86*0),Paramètres!$C$78)*Paramètres!$C$79+MAX(0,MAX(0,G$59)+Paramètres!$C$86*0-Paramètres!$C$78)*Paramètres!$C$80)-(MIN(MAX(0,MAX(0,G$59)),Paramètres!$C$78)*Paramètres!$C$79+MAX(0,MAX(0,G$59)-Paramètres!$C$78)*Paramètres!$C$80))</f>
        <v>19639.6593651553</v>
      </c>
      <c r="H135" s="24" t="n">
        <f aca="false">0+H$66+Paramètres!$C$86*0-((MIN(MAX(0,MAX(0,H$59)+Paramètres!$C$86*0),Paramètres!$C$78)*Paramètres!$C$79+MAX(0,MAX(0,H$59)+Paramètres!$C$86*0-Paramètres!$C$78)*Paramètres!$C$80)-(MIN(MAX(0,MAX(0,H$59)),Paramètres!$C$78)*Paramètres!$C$79+MAX(0,MAX(0,H$59)-Paramètres!$C$78)*Paramètres!$C$80))</f>
        <v>27945.4097494057</v>
      </c>
      <c r="I135" s="24" t="n">
        <f aca="false">0+I$66+Paramètres!$C$86*0-((MIN(MAX(0,MAX(0,I$59)+Paramètres!$C$86*0),Paramètres!$C$78)*Paramètres!$C$79+MAX(0,MAX(0,I$59)+Paramètres!$C$86*0-Paramètres!$C$78)*Paramètres!$C$80)-(MIN(MAX(0,MAX(0,I$59)),Paramètres!$C$78)*Paramètres!$C$79+MAX(0,MAX(0,I$59)-Paramètres!$C$78)*Paramètres!$C$80))</f>
        <v>36280.5505379948</v>
      </c>
      <c r="J135" s="24" t="n">
        <f aca="false">0+J$66+Paramètres!$C$86*0-((MIN(MAX(0,MAX(0,J$59)+Paramètres!$C$86*0),Paramètres!$C$78)*Paramètres!$C$79+MAX(0,MAX(0,J$59)+Paramètres!$C$86*0-Paramètres!$C$78)*Paramètres!$C$80)-(MIN(MAX(0,MAX(0,J$59)),Paramètres!$C$78)*Paramètres!$C$79+MAX(0,MAX(0,J$59)-Paramètres!$C$78)*Paramètres!$C$80))</f>
        <v>40325</v>
      </c>
      <c r="K135" s="24" t="n">
        <f aca="false">0+K$66+Paramètres!$C$86*0-((MIN(MAX(0,MAX(0,K$59)+Paramètres!$C$86*0),Paramètres!$C$78)*Paramètres!$C$79+MAX(0,MAX(0,K$59)+Paramètres!$C$86*0-Paramètres!$C$78)*Paramètres!$C$80)-(MIN(MAX(0,MAX(0,K$59)),Paramètres!$C$78)*Paramètres!$C$79+MAX(0,MAX(0,K$59)-Paramètres!$C$78)*Paramètres!$C$80))</f>
        <v>47810</v>
      </c>
      <c r="L135" s="24" t="n">
        <f aca="false">0+L$66+Paramètres!$C$86*0-((MIN(MAX(0,MAX(0,L$59)+Paramètres!$C$86*0),Paramètres!$C$78)*Paramètres!$C$79+MAX(0,MAX(0,L$59)+Paramètres!$C$86*0-Paramètres!$C$78)*Paramètres!$C$80)-(MIN(MAX(0,MAX(0,L$59)),Paramètres!$C$78)*Paramètres!$C$79+MAX(0,MAX(0,L$59)-Paramètres!$C$78)*Paramètres!$C$80))</f>
        <v>59037.5</v>
      </c>
      <c r="M135" s="24" t="n">
        <f aca="false">0+M$66+Paramètres!$C$86*0-((MIN(MAX(0,MAX(0,M$59)+Paramètres!$C$86*0),Paramètres!$C$78)*Paramètres!$C$79+MAX(0,MAX(0,M$59)+Paramètres!$C$86*0-Paramètres!$C$78)*Paramètres!$C$80)-(MIN(MAX(0,MAX(0,M$59)),Paramètres!$C$78)*Paramètres!$C$79+MAX(0,MAX(0,M$59)-Paramètres!$C$78)*Paramètres!$C$80))</f>
        <v>77750</v>
      </c>
      <c r="N135" s="24" t="n">
        <f aca="false">0+N$66+Paramètres!$C$86*0-((MIN(MAX(0,MAX(0,N$59)+Paramètres!$C$86*0),Paramètres!$C$78)*Paramètres!$C$79+MAX(0,MAX(0,N$59)+Paramètres!$C$86*0-Paramètres!$C$78)*Paramètres!$C$80)-(MIN(MAX(0,MAX(0,N$59)),Paramètres!$C$78)*Paramètres!$C$79+MAX(0,MAX(0,N$59)-Paramètres!$C$78)*Paramètres!$C$80))</f>
        <v>96462.5</v>
      </c>
    </row>
    <row r="136" customFormat="false" ht="15" hidden="false" customHeight="false" outlineLevel="0" collapsed="false">
      <c r="B136" s="11" t="s">
        <v>316</v>
      </c>
      <c r="C136" s="24" t="n">
        <f aca="false">C135+C$66+Paramètres!$C$86*C92-((MIN(MAX(0,MAX(0,C$59)+Paramètres!$C$86*C92),Paramètres!$C$78)*Paramètres!$C$79+MAX(0,MAX(0,C$59)+Paramètres!$C$86*C92-Paramètres!$C$78)*Paramètres!$C$80)-(MIN(MAX(0,MAX(0,C$59)),Paramètres!$C$78)*Paramètres!$C$79+MAX(0,MAX(0,C$59)-Paramètres!$C$78)*Paramètres!$C$80))</f>
        <v>56365.8914645514</v>
      </c>
      <c r="D136" s="24" t="n">
        <f aca="false">D135+D$66+Paramètres!$C$86*D92-((MIN(MAX(0,MAX(0,D$59)+Paramètres!$C$86*D92),Paramètres!$C$78)*Paramètres!$C$79+MAX(0,MAX(0,D$59)+Paramètres!$C$86*D92-Paramètres!$C$78)*Paramètres!$C$80)-(MIN(MAX(0,MAX(0,D$59)),Paramètres!$C$78)*Paramètres!$C$79+MAX(0,MAX(0,D$59)-Paramètres!$C$78)*Paramètres!$C$80))</f>
        <v>0</v>
      </c>
      <c r="E136" s="24" t="n">
        <f aca="false">E135+E$66+Paramètres!$C$86*E92-((MIN(MAX(0,MAX(0,E$59)+Paramètres!$C$86*E92),Paramètres!$C$78)*Paramètres!$C$79+MAX(0,MAX(0,E$59)+Paramètres!$C$86*E92-Paramètres!$C$78)*Paramètres!$C$80)-(MIN(MAX(0,MAX(0,E$59)),Paramètres!$C$78)*Paramètres!$C$79+MAX(0,MAX(0,E$59)-Paramètres!$C$78)*Paramètres!$C$80))</f>
        <v>4642.81101703238</v>
      </c>
      <c r="F136" s="24" t="n">
        <f aca="false">F135+F$66+Paramètres!$C$86*F92-((MIN(MAX(0,MAX(0,F$59)+Paramètres!$C$86*F92),Paramètres!$C$78)*Paramètres!$C$79+MAX(0,MAX(0,F$59)+Paramètres!$C$86*F92-Paramètres!$C$78)*Paramètres!$C$80)-(MIN(MAX(0,MAX(0,F$59)),Paramètres!$C$78)*Paramètres!$C$79+MAX(0,MAX(0,F$59)-Paramètres!$C$78)*Paramètres!$C$80))</f>
        <v>22530.1944386551</v>
      </c>
      <c r="G136" s="24" t="n">
        <f aca="false">G135+G$66+Paramètres!$C$86*G92-((MIN(MAX(0,MAX(0,G$59)+Paramètres!$C$86*G92),Paramètres!$C$78)*Paramètres!$C$79+MAX(0,MAX(0,G$59)+Paramètres!$C$86*G92-Paramètres!$C$78)*Paramètres!$C$80)-(MIN(MAX(0,MAX(0,G$59)),Paramètres!$C$78)*Paramètres!$C$79+MAX(0,MAX(0,G$59)-Paramètres!$C$78)*Paramètres!$C$80))</f>
        <v>39613.1929395183</v>
      </c>
      <c r="H136" s="24" t="n">
        <f aca="false">H135+H$66+Paramètres!$C$86*H92-((MIN(MAX(0,MAX(0,H$59)+Paramètres!$C$86*H92),Paramètres!$C$78)*Paramètres!$C$79+MAX(0,MAX(0,H$59)+Paramètres!$C$86*H92-Paramètres!$C$78)*Paramètres!$C$80)-(MIN(MAX(0,MAX(0,H$59)),Paramètres!$C$78)*Paramètres!$C$79+MAX(0,MAX(0,H$59)-Paramètres!$C$78)*Paramètres!$C$80))</f>
        <v>56365.8914645514</v>
      </c>
      <c r="I136" s="24" t="n">
        <f aca="false">I135+I$66+Paramètres!$C$86*I92-((MIN(MAX(0,MAX(0,I$59)+Paramètres!$C$86*I92),Paramètres!$C$78)*Paramètres!$C$79+MAX(0,MAX(0,I$59)+Paramètres!$C$86*I92-Paramètres!$C$78)*Paramètres!$C$80)-(MIN(MAX(0,MAX(0,I$59)),Paramètres!$C$78)*Paramètres!$C$79+MAX(0,MAX(0,I$59)-Paramètres!$C$78)*Paramètres!$C$80))</f>
        <v>73105.3093340595</v>
      </c>
      <c r="J136" s="24" t="n">
        <f aca="false">J135+J$66+Paramètres!$C$86*J92-((MIN(MAX(0,MAX(0,J$59)+Paramètres!$C$86*J92),Paramètres!$C$78)*Paramètres!$C$79+MAX(0,MAX(0,J$59)+Paramètres!$C$86*J92-Paramètres!$C$78)*Paramètres!$C$80)-(MIN(MAX(0,MAX(0,J$59)),Paramètres!$C$78)*Paramètres!$C$79+MAX(0,MAX(0,J$59)-Paramètres!$C$78)*Paramètres!$C$80))</f>
        <v>81254.875</v>
      </c>
      <c r="K136" s="24" t="n">
        <f aca="false">K135+K$66+Paramètres!$C$86*K92-((MIN(MAX(0,MAX(0,K$59)+Paramètres!$C$86*K92),Paramètres!$C$78)*Paramètres!$C$79+MAX(0,MAX(0,K$59)+Paramètres!$C$86*K92-Paramètres!$C$78)*Paramètres!$C$80)-(MIN(MAX(0,MAX(0,K$59)),Paramètres!$C$78)*Paramètres!$C$79+MAX(0,MAX(0,K$59)-Paramètres!$C$78)*Paramètres!$C$80))</f>
        <v>96337.15</v>
      </c>
      <c r="L136" s="24" t="n">
        <f aca="false">L135+L$66+Paramètres!$C$86*L92-((MIN(MAX(0,MAX(0,L$59)+Paramètres!$C$86*L92),Paramètres!$C$78)*Paramètres!$C$79+MAX(0,MAX(0,L$59)+Paramètres!$C$86*L92-Paramètres!$C$78)*Paramètres!$C$80)-(MIN(MAX(0,MAX(0,L$59)),Paramètres!$C$78)*Paramètres!$C$79+MAX(0,MAX(0,L$59)-Paramètres!$C$78)*Paramètres!$C$80))</f>
        <v>118960.5625</v>
      </c>
      <c r="M136" s="24" t="n">
        <f aca="false">M135+M$66+Paramètres!$C$86*M92-((MIN(MAX(0,MAX(0,M$59)+Paramètres!$C$86*M92),Paramètres!$C$78)*Paramètres!$C$79+MAX(0,MAX(0,M$59)+Paramètres!$C$86*M92-Paramètres!$C$78)*Paramètres!$C$80)-(MIN(MAX(0,MAX(0,M$59)),Paramètres!$C$78)*Paramètres!$C$79+MAX(0,MAX(0,M$59)-Paramètres!$C$78)*Paramètres!$C$80))</f>
        <v>156666.25</v>
      </c>
      <c r="N136" s="24" t="n">
        <f aca="false">N135+N$66+Paramètres!$C$86*N92-((MIN(MAX(0,MAX(0,N$59)+Paramètres!$C$86*N92),Paramètres!$C$78)*Paramètres!$C$79+MAX(0,MAX(0,N$59)+Paramètres!$C$86*N92-Paramètres!$C$78)*Paramètres!$C$80)-(MIN(MAX(0,MAX(0,N$59)),Paramètres!$C$78)*Paramètres!$C$79+MAX(0,MAX(0,N$59)-Paramètres!$C$78)*Paramètres!$C$80))</f>
        <v>194371.9375</v>
      </c>
    </row>
    <row r="137" customFormat="false" ht="15" hidden="false" customHeight="false" outlineLevel="0" collapsed="false">
      <c r="B137" s="11" t="s">
        <v>317</v>
      </c>
      <c r="C137" s="24" t="n">
        <f aca="false">C136+C$66+Paramètres!$C$86*C93-((MIN(MAX(0,MAX(0,C$59)+Paramètres!$C$86*C93),Paramètres!$C$78)*Paramètres!$C$79+MAX(0,MAX(0,C$59)+Paramètres!$C$86*C93-Paramètres!$C$78)*Paramètres!$C$80)-(MIN(MAX(0,MAX(0,C$59)),Paramètres!$C$78)*Paramètres!$C$79+MAX(0,MAX(0,C$59)-Paramètres!$C$78)*Paramètres!$C$80))</f>
        <v>85293.2749671415</v>
      </c>
      <c r="D137" s="24" t="n">
        <f aca="false">D136+D$66+Paramètres!$C$86*D93-((MIN(MAX(0,MAX(0,D$59)+Paramètres!$C$86*D93),Paramètres!$C$78)*Paramètres!$C$79+MAX(0,MAX(0,D$59)+Paramètres!$C$86*D93-Paramètres!$C$78)*Paramètres!$C$80)-(MIN(MAX(0,MAX(0,D$59)),Paramètres!$C$78)*Paramètres!$C$79+MAX(0,MAX(0,D$59)-Paramètres!$C$78)*Paramètres!$C$80))</f>
        <v>0</v>
      </c>
      <c r="E137" s="24" t="n">
        <f aca="false">E136+E$66+Paramètres!$C$86*E93-((MIN(MAX(0,MAX(0,E$59)+Paramètres!$C$86*E93),Paramètres!$C$78)*Paramètres!$C$79+MAX(0,MAX(0,E$59)+Paramètres!$C$86*E93-Paramètres!$C$78)*Paramètres!$C$80)-(MIN(MAX(0,MAX(0,E$59)),Paramètres!$C$78)*Paramètres!$C$79+MAX(0,MAX(0,E$59)-Paramètres!$C$78)*Paramètres!$C$80))</f>
        <v>7025.53523783549</v>
      </c>
      <c r="F137" s="24" t="n">
        <f aca="false">F136+F$66+Paramètres!$C$86*F93-((MIN(MAX(0,MAX(0,F$59)+Paramètres!$C$86*F93),Paramètres!$C$78)*Paramètres!$C$79+MAX(0,MAX(0,F$59)+Paramètres!$C$86*F93-Paramètres!$C$78)*Paramètres!$C$80)-(MIN(MAX(0,MAX(0,F$59)),Paramètres!$C$78)*Paramètres!$C$79+MAX(0,MAX(0,F$59)-Paramètres!$C$78)*Paramètres!$C$80))</f>
        <v>34092.8533087766</v>
      </c>
      <c r="G137" s="24" t="n">
        <f aca="false">G136+G$66+Paramètres!$C$86*G93-((MIN(MAX(0,MAX(0,G$59)+Paramètres!$C$86*G93),Paramètres!$C$78)*Paramètres!$C$79+MAX(0,MAX(0,G$59)+Paramètres!$C$86*G93-Paramètres!$C$78)*Paramètres!$C$80)-(MIN(MAX(0,MAX(0,G$59)),Paramètres!$C$78)*Paramètres!$C$79+MAX(0,MAX(0,G$59)-Paramètres!$C$78)*Paramètres!$C$80))</f>
        <v>59942.9702951058</v>
      </c>
      <c r="H137" s="24" t="n">
        <f aca="false">H136+H$66+Paramètres!$C$86*H93-((MIN(MAX(0,MAX(0,H$59)+Paramètres!$C$86*H93),Paramètres!$C$78)*Paramètres!$C$79+MAX(0,MAX(0,H$59)+Paramètres!$C$86*H93-Paramètres!$C$78)*Paramètres!$C$80)-(MIN(MAX(0,MAX(0,H$59)),Paramètres!$C$78)*Paramètres!$C$79+MAX(0,MAX(0,H$59)-Paramètres!$C$78)*Paramètres!$C$80))</f>
        <v>85293.2749671415</v>
      </c>
      <c r="I137" s="24" t="n">
        <f aca="false">I136+I$66+Paramètres!$C$86*I93-((MIN(MAX(0,MAX(0,I$59)+Paramètres!$C$86*I93),Paramètres!$C$78)*Paramètres!$C$79+MAX(0,MAX(0,I$59)+Paramètres!$C$86*I93-Paramètres!$C$78)*Paramètres!$C$80)-(MIN(MAX(0,MAX(0,I$59)),Paramètres!$C$78)*Paramètres!$C$79+MAX(0,MAX(0,I$59)-Paramètres!$C$78)*Paramètres!$C$80))</f>
        <v>110509.649924969</v>
      </c>
      <c r="J137" s="24" t="n">
        <f aca="false">J136+J$66+Paramètres!$C$86*J93-((MIN(MAX(0,MAX(0,J$59)+Paramètres!$C$86*J93),Paramètres!$C$78)*Paramètres!$C$79+MAX(0,MAX(0,J$59)+Paramètres!$C$86*J93-Paramètres!$C$78)*Paramètres!$C$80)-(MIN(MAX(0,MAX(0,J$59)),Paramètres!$C$78)*Paramètres!$C$79+MAX(0,MAX(0,J$59)-Paramètres!$C$78)*Paramètres!$C$80))</f>
        <v>122828.941875</v>
      </c>
      <c r="K137" s="24" t="n">
        <f aca="false">K136+K$66+Paramètres!$C$86*K93-((MIN(MAX(0,MAX(0,K$59)+Paramètres!$C$86*K93),Paramètres!$C$78)*Paramètres!$C$79+MAX(0,MAX(0,K$59)+Paramètres!$C$86*K93-Paramètres!$C$78)*Paramètres!$C$80)-(MIN(MAX(0,MAX(0,K$59)),Paramètres!$C$78)*Paramètres!$C$79+MAX(0,MAX(0,K$59)-Paramètres!$C$78)*Paramètres!$C$80))</f>
        <v>145628.06475</v>
      </c>
      <c r="L137" s="24" t="n">
        <f aca="false">L136+L$66+Paramètres!$C$86*L93-((MIN(MAX(0,MAX(0,L$59)+Paramètres!$C$86*L93),Paramètres!$C$78)*Paramètres!$C$79+MAX(0,MAX(0,L$59)+Paramètres!$C$86*L93-Paramètres!$C$78)*Paramètres!$C$80)-(MIN(MAX(0,MAX(0,L$59)),Paramètres!$C$78)*Paramètres!$C$79+MAX(0,MAX(0,L$59)-Paramètres!$C$78)*Paramètres!$C$80))</f>
        <v>179826.7490625</v>
      </c>
      <c r="M137" s="24" t="n">
        <f aca="false">M136+M$66+Paramètres!$C$86*M93-((MIN(MAX(0,MAX(0,M$59)+Paramètres!$C$86*M93),Paramètres!$C$78)*Paramètres!$C$79+MAX(0,MAX(0,M$59)+Paramètres!$C$86*M93-Paramètres!$C$78)*Paramètres!$C$80)-(MIN(MAX(0,MAX(0,M$59)),Paramètres!$C$78)*Paramètres!$C$79+MAX(0,MAX(0,M$59)-Paramètres!$C$78)*Paramètres!$C$80))</f>
        <v>236824.55625</v>
      </c>
      <c r="N137" s="24" t="n">
        <f aca="false">N136+N$66+Paramètres!$C$86*N93-((MIN(MAX(0,MAX(0,N$59)+Paramètres!$C$86*N93),Paramètres!$C$78)*Paramètres!$C$79+MAX(0,MAX(0,N$59)+Paramètres!$C$86*N93-Paramètres!$C$78)*Paramètres!$C$80)-(MIN(MAX(0,MAX(0,N$59)),Paramètres!$C$78)*Paramètres!$C$79+MAX(0,MAX(0,N$59)-Paramètres!$C$78)*Paramètres!$C$80))</f>
        <v>293822.3634375</v>
      </c>
    </row>
    <row r="138" customFormat="false" ht="15" hidden="false" customHeight="false" outlineLevel="0" collapsed="false">
      <c r="B138" s="11" t="s">
        <v>318</v>
      </c>
      <c r="C138" s="24" t="n">
        <f aca="false">C137+C$66+Paramètres!$C$86*C94-((MIN(MAX(0,MAX(0,C$59)+Paramètres!$C$86*C94),Paramètres!$C$78)*Paramètres!$C$79+MAX(0,MAX(0,C$59)+Paramètres!$C$86*C94-Paramètres!$C$78)*Paramètres!$C$80)-(MIN(MAX(0,MAX(0,C$59)),Paramètres!$C$78)*Paramètres!$C$79+MAX(0,MAX(0,C$59)-Paramètres!$C$78)*Paramètres!$C$80))</f>
        <v>114761.522676935</v>
      </c>
      <c r="D138" s="24" t="n">
        <f aca="false">D137+D$66+Paramètres!$C$86*D94-((MIN(MAX(0,MAX(0,D$59)+Paramètres!$C$86*D94),Paramètres!$C$78)*Paramètres!$C$79+MAX(0,MAX(0,D$59)+Paramètres!$C$86*D94-Paramètres!$C$78)*Paramètres!$C$80)-(MIN(MAX(0,MAX(0,D$59)),Paramètres!$C$78)*Paramètres!$C$79+MAX(0,MAX(0,D$59)-Paramètres!$C$78)*Paramètres!$C$80))</f>
        <v>0</v>
      </c>
      <c r="E138" s="24" t="n">
        <f aca="false">E137+E$66+Paramètres!$C$86*E94-((MIN(MAX(0,MAX(0,E$59)+Paramètres!$C$86*E94),Paramètres!$C$78)*Paramètres!$C$79+MAX(0,MAX(0,E$59)+Paramètres!$C$86*E94-Paramètres!$C$78)*Paramètres!$C$80)-(MIN(MAX(0,MAX(0,E$59)),Paramètres!$C$78)*Paramètres!$C$79+MAX(0,MAX(0,E$59)-Paramètres!$C$78)*Paramètres!$C$80))</f>
        <v>9452.8099879512</v>
      </c>
      <c r="F138" s="24" t="n">
        <f aca="false">F137+F$66+Paramètres!$C$86*F94-((MIN(MAX(0,MAX(0,F$59)+Paramètres!$C$86*F94),Paramètres!$C$78)*Paramètres!$C$79+MAX(0,MAX(0,F$59)+Paramètres!$C$86*F94-Paramètres!$C$78)*Paramètres!$C$80)-(MIN(MAX(0,MAX(0,F$59)),Paramètres!$C$78)*Paramètres!$C$79+MAX(0,MAX(0,F$59)-Paramètres!$C$78)*Paramètres!$C$80))</f>
        <v>45871.7027763777</v>
      </c>
      <c r="G138" s="24" t="n">
        <f aca="false">G137+G$66+Paramètres!$C$86*G94-((MIN(MAX(0,MAX(0,G$59)+Paramètres!$C$86*G94),Paramètres!$C$78)*Paramètres!$C$79+MAX(0,MAX(0,G$59)+Paramètres!$C$86*G94-Paramètres!$C$78)*Paramètres!$C$80)-(MIN(MAX(0,MAX(0,G$59)),Paramètres!$C$78)*Paramètres!$C$79+MAX(0,MAX(0,G$59)-Paramètres!$C$78)*Paramètres!$C$80))</f>
        <v>80652.8597652599</v>
      </c>
      <c r="H138" s="24" t="n">
        <f aca="false">H137+H$66+Paramètres!$C$86*H94-((MIN(MAX(0,MAX(0,H$59)+Paramètres!$C$86*H94),Paramètres!$C$78)*Paramètres!$C$79+MAX(0,MAX(0,H$59)+Paramètres!$C$86*H94-Paramètres!$C$78)*Paramètres!$C$80)-(MIN(MAX(0,MAX(0,H$59)),Paramètres!$C$78)*Paramètres!$C$79+MAX(0,MAX(0,H$59)-Paramètres!$C$78)*Paramètres!$C$80))</f>
        <v>114761.522676935</v>
      </c>
      <c r="I138" s="24" t="n">
        <f aca="false">I137+I$66+Paramètres!$C$86*I94-((MIN(MAX(0,MAX(0,I$59)+Paramètres!$C$86*I94),Paramètres!$C$78)*Paramètres!$C$79+MAX(0,MAX(0,I$59)+Paramètres!$C$86*I94-Paramètres!$C$78)*Paramètres!$C$80)-(MIN(MAX(0,MAX(0,I$59)),Paramètres!$C$78)*Paramètres!$C$79+MAX(0,MAX(0,I$59)-Paramètres!$C$78)*Paramètres!$C$80))</f>
        <v>148531.245127387</v>
      </c>
      <c r="J138" s="24" t="n">
        <f aca="false">J137+J$66+Paramètres!$C$86*J94-((MIN(MAX(0,MAX(0,J$59)+Paramètres!$C$86*J94),Paramètres!$C$78)*Paramètres!$C$79+MAX(0,MAX(0,J$59)+Paramètres!$C$86*J94-Paramètres!$C$78)*Paramètres!$C$80)-(MIN(MAX(0,MAX(0,J$59)),Paramètres!$C$78)*Paramètres!$C$79+MAX(0,MAX(0,J$59)-Paramètres!$C$78)*Paramètres!$C$80))</f>
        <v>165089.073096875</v>
      </c>
      <c r="K138" s="24" t="n">
        <f aca="false">K137+K$66+Paramètres!$C$86*K94-((MIN(MAX(0,MAX(0,K$59)+Paramètres!$C$86*K94),Paramètres!$C$78)*Paramètres!$C$79+MAX(0,MAX(0,K$59)+Paramètres!$C$86*K94-Paramètres!$C$78)*Paramètres!$C$80)-(MIN(MAX(0,MAX(0,K$59)),Paramètres!$C$78)*Paramètres!$C$79+MAX(0,MAX(0,K$59)-Paramètres!$C$78)*Paramètres!$C$80))</f>
        <v>195732.38895875</v>
      </c>
      <c r="L138" s="24" t="n">
        <f aca="false">L137+L$66+Paramètres!$C$86*L94-((MIN(MAX(0,MAX(0,L$59)+Paramètres!$C$86*L94),Paramètres!$C$78)*Paramètres!$C$79+MAX(0,MAX(0,L$59)+Paramètres!$C$86*L94-Paramètres!$C$78)*Paramètres!$C$80)-(MIN(MAX(0,MAX(0,L$59)),Paramètres!$C$78)*Paramètres!$C$79+MAX(0,MAX(0,L$59)-Paramètres!$C$78)*Paramètres!$C$80))</f>
        <v>241697.362751563</v>
      </c>
      <c r="M138" s="24" t="n">
        <f aca="false">M137+M$66+Paramètres!$C$86*M94-((MIN(MAX(0,MAX(0,M$59)+Paramètres!$C$86*M94),Paramètres!$C$78)*Paramètres!$C$79+MAX(0,MAX(0,M$59)+Paramètres!$C$86*M94-Paramètres!$C$78)*Paramètres!$C$80)-(MIN(MAX(0,MAX(0,M$59)),Paramètres!$C$78)*Paramètres!$C$79+MAX(0,MAX(0,M$59)-Paramètres!$C$78)*Paramètres!$C$80))</f>
        <v>318305.65240625</v>
      </c>
      <c r="N138" s="24" t="n">
        <f aca="false">N137+N$66+Paramètres!$C$86*N94-((MIN(MAX(0,MAX(0,N$59)+Paramètres!$C$86*N94),Paramètres!$C$78)*Paramètres!$C$79+MAX(0,MAX(0,N$59)+Paramètres!$C$86*N94-Paramètres!$C$78)*Paramètres!$C$80)-(MIN(MAX(0,MAX(0,N$59)),Paramètres!$C$78)*Paramètres!$C$79+MAX(0,MAX(0,N$59)-Paramètres!$C$78)*Paramètres!$C$80))</f>
        <v>394913.942060937</v>
      </c>
    </row>
    <row r="139" customFormat="false" ht="15" hidden="false" customHeight="false" outlineLevel="0" collapsed="false">
      <c r="B139" s="11" t="s">
        <v>319</v>
      </c>
      <c r="C139" s="24" t="n">
        <f aca="false">C138+C$66+Paramètres!$C$86*C95-((MIN(MAX(0,MAX(0,C$59)+Paramètres!$C$86*C95),Paramètres!$C$78)*Paramètres!$C$79+MAX(0,MAX(0,C$59)+Paramètres!$C$86*C95-Paramètres!$C$78)*Paramètres!$C$80)-(MIN(MAX(0,MAX(0,C$59)),Paramètres!$C$78)*Paramètres!$C$79+MAX(0,MAX(0,C$59)-Paramètres!$C$78)*Paramètres!$C$80))</f>
        <v>144806.872495814</v>
      </c>
      <c r="D139" s="24" t="n">
        <f aca="false">D138+D$66+Paramètres!$C$86*D95-((MIN(MAX(0,MAX(0,D$59)+Paramètres!$C$86*D95),Paramètres!$C$78)*Paramètres!$C$79+MAX(0,MAX(0,D$59)+Paramètres!$C$86*D95-Paramètres!$C$78)*Paramètres!$C$80)-(MIN(MAX(0,MAX(0,D$59)),Paramètres!$C$78)*Paramètres!$C$79+MAX(0,MAX(0,D$59)-Paramètres!$C$78)*Paramètres!$C$80))</f>
        <v>0</v>
      </c>
      <c r="E139" s="24" t="n">
        <f aca="false">E138+E$66+Paramètres!$C$86*E95-((MIN(MAX(0,MAX(0,E$59)+Paramètres!$C$86*E95),Paramètres!$C$78)*Paramètres!$C$79+MAX(0,MAX(0,E$59)+Paramètres!$C$86*E95-Paramètres!$C$78)*Paramètres!$C$80)-(MIN(MAX(0,MAX(0,E$59)),Paramètres!$C$78)*Paramètres!$C$79+MAX(0,MAX(0,E$59)-Paramètres!$C$78)*Paramètres!$C$80))</f>
        <v>11927.6201528434</v>
      </c>
      <c r="F139" s="24" t="n">
        <f aca="false">F138+F$66+Paramètres!$C$86*F95-((MIN(MAX(0,MAX(0,F$59)+Paramètres!$C$86*F95),Paramètres!$C$78)*Paramètres!$C$79+MAX(0,MAX(0,F$59)+Paramètres!$C$86*F95-Paramètres!$C$78)*Paramètres!$C$80)-(MIN(MAX(0,MAX(0,F$59)),Paramètres!$C$78)*Paramètres!$C$79+MAX(0,MAX(0,F$59)-Paramètres!$C$78)*Paramètres!$C$80))</f>
        <v>57881.2276114898</v>
      </c>
      <c r="G139" s="24" t="n">
        <f aca="false">G138+G$66+Paramètres!$C$86*G95-((MIN(MAX(0,MAX(0,G$59)+Paramètres!$C$86*G95),Paramètres!$C$78)*Paramètres!$C$79+MAX(0,MAX(0,G$59)+Paramètres!$C$86*G95-Paramètres!$C$78)*Paramètres!$C$80)-(MIN(MAX(0,MAX(0,G$59)),Paramètres!$C$78)*Paramètres!$C$79+MAX(0,MAX(0,G$59)-Paramètres!$C$78)*Paramètres!$C$80))</f>
        <v>101768.328861657</v>
      </c>
      <c r="H139" s="24" t="n">
        <f aca="false">H138+H$66+Paramètres!$C$86*H95-((MIN(MAX(0,MAX(0,H$59)+Paramètres!$C$86*H95),Paramètres!$C$78)*Paramètres!$C$79+MAX(0,MAX(0,H$59)+Paramètres!$C$86*H95-Paramètres!$C$78)*Paramètres!$C$80)-(MIN(MAX(0,MAX(0,H$59)),Paramètres!$C$78)*Paramètres!$C$79+MAX(0,MAX(0,H$59)-Paramètres!$C$78)*Paramètres!$C$80))</f>
        <v>144806.872495814</v>
      </c>
      <c r="I139" s="24" t="n">
        <f aca="false">I138+I$66+Paramètres!$C$86*I95-((MIN(MAX(0,MAX(0,I$59)+Paramètres!$C$86*I95),Paramètres!$C$78)*Paramètres!$C$79+MAX(0,MAX(0,I$59)+Paramètres!$C$86*I95-Paramètres!$C$78)*Paramètres!$C$80)-(MIN(MAX(0,MAX(0,I$59)),Paramètres!$C$78)*Paramètres!$C$79+MAX(0,MAX(0,I$59)-Paramètres!$C$78)*Paramètres!$C$80))</f>
        <v>187210.216491063</v>
      </c>
      <c r="J139" s="24" t="n">
        <f aca="false">J138+J$66+Paramètres!$C$86*J95-((MIN(MAX(0,MAX(0,J$59)+Paramètres!$C$86*J95),Paramètres!$C$78)*Paramètres!$C$79+MAX(0,MAX(0,J$59)+Paramètres!$C$86*J95-Paramètres!$C$78)*Paramètres!$C$80)-(MIN(MAX(0,MAX(0,J$59)),Paramètres!$C$78)*Paramètres!$C$79+MAX(0,MAX(0,J$59)-Paramètres!$C$78)*Paramètres!$C$80))</f>
        <v>208079.862848172</v>
      </c>
      <c r="K139" s="24" t="n">
        <f aca="false">K138+K$66+Paramètres!$C$86*K95-((MIN(MAX(0,MAX(0,K$59)+Paramètres!$C$86*K95),Paramètres!$C$78)*Paramètres!$C$79+MAX(0,MAX(0,K$59)+Paramètres!$C$86*K95-Paramètres!$C$78)*Paramètres!$C$80)-(MIN(MAX(0,MAX(0,K$59)),Paramètres!$C$78)*Paramètres!$C$79+MAX(0,MAX(0,K$59)-Paramètres!$C$78)*Paramètres!$C$80))</f>
        <v>246702.994241069</v>
      </c>
      <c r="L139" s="24" t="n">
        <f aca="false">L138+L$66+Paramètres!$C$86*L95-((MIN(MAX(0,MAX(0,L$59)+Paramètres!$C$86*L95),Paramètres!$C$78)*Paramètres!$C$79+MAX(0,MAX(0,L$59)+Paramètres!$C$86*L95-Paramètres!$C$78)*Paramètres!$C$80)-(MIN(MAX(0,MAX(0,L$59)),Paramètres!$C$78)*Paramètres!$C$79+MAX(0,MAX(0,L$59)-Paramètres!$C$78)*Paramètres!$C$80))</f>
        <v>304637.691330414</v>
      </c>
      <c r="M139" s="24" t="n">
        <f aca="false">M138+M$66+Paramètres!$C$86*M95-((MIN(MAX(0,MAX(0,M$59)+Paramètres!$C$86*M95),Paramètres!$C$78)*Paramètres!$C$79+MAX(0,MAX(0,M$59)+Paramètres!$C$86*M95-Paramètres!$C$78)*Paramètres!$C$80)-(MIN(MAX(0,MAX(0,M$59)),Paramètres!$C$78)*Paramètres!$C$79+MAX(0,MAX(0,M$59)-Paramètres!$C$78)*Paramètres!$C$80))</f>
        <v>401195.519812656</v>
      </c>
      <c r="N139" s="24" t="n">
        <f aca="false">N138+N$66+Paramètres!$C$86*N95-((MIN(MAX(0,MAX(0,N$59)+Paramètres!$C$86*N95),Paramètres!$C$78)*Paramètres!$C$79+MAX(0,MAX(0,N$59)+Paramètres!$C$86*N95-Paramètres!$C$78)*Paramètres!$C$80)-(MIN(MAX(0,MAX(0,N$59)),Paramètres!$C$78)*Paramètres!$C$79+MAX(0,MAX(0,N$59)-Paramètres!$C$78)*Paramètres!$C$80))</f>
        <v>497753.348294898</v>
      </c>
    </row>
    <row r="140" customFormat="false" ht="15" hidden="false" customHeight="false" outlineLevel="0" collapsed="false">
      <c r="B140" s="11" t="s">
        <v>320</v>
      </c>
      <c r="C140" s="24" t="n">
        <f aca="false">C139+C$66+Paramètres!$C$86*C96-((MIN(MAX(0,MAX(0,C$59)+Paramètres!$C$86*C96),Paramètres!$C$78)*Paramètres!$C$79+MAX(0,MAX(0,C$59)+Paramètres!$C$86*C96-Paramètres!$C$78)*Paramètres!$C$80)-(MIN(MAX(0,MAX(0,C$59)),Paramètres!$C$78)*Paramètres!$C$79+MAX(0,MAX(0,C$59)-Paramètres!$C$78)*Paramètres!$C$80))</f>
        <v>175467.990265088</v>
      </c>
      <c r="D140" s="24" t="n">
        <f aca="false">D139+D$66+Paramètres!$C$86*D96-((MIN(MAX(0,MAX(0,D$59)+Paramètres!$C$86*D96),Paramètres!$C$78)*Paramètres!$C$79+MAX(0,MAX(0,D$59)+Paramètres!$C$86*D96-Paramètres!$C$78)*Paramètres!$C$80)-(MIN(MAX(0,MAX(0,D$59)),Paramètres!$C$78)*Paramètres!$C$79+MAX(0,MAX(0,D$59)-Paramètres!$C$78)*Paramètres!$C$80))</f>
        <v>0</v>
      </c>
      <c r="E140" s="24" t="n">
        <f aca="false">E139+E$66+Paramètres!$C$86*E96-((MIN(MAX(0,MAX(0,E$59)+Paramètres!$C$86*E96),Paramètres!$C$78)*Paramètres!$C$79+MAX(0,MAX(0,E$59)+Paramètres!$C$86*E96-Paramètres!$C$78)*Paramètres!$C$80)-(MIN(MAX(0,MAX(0,E$59)),Paramètres!$C$78)*Paramètres!$C$79+MAX(0,MAX(0,E$59)-Paramètres!$C$78)*Paramètres!$C$80))</f>
        <v>14453.1506053022</v>
      </c>
      <c r="F140" s="24" t="n">
        <f aca="false">F139+F$66+Paramètres!$C$86*F96-((MIN(MAX(0,MAX(0,F$59)+Paramètres!$C$86*F96),Paramètres!$C$78)*Paramètres!$C$79+MAX(0,MAX(0,F$59)+Paramètres!$C$86*F96-Paramètres!$C$78)*Paramètres!$C$80)-(MIN(MAX(0,MAX(0,F$59)),Paramètres!$C$78)*Paramètres!$C$79+MAX(0,MAX(0,F$59)-Paramètres!$C$78)*Paramètres!$C$80))</f>
        <v>70136.8830637359</v>
      </c>
      <c r="G140" s="24" t="n">
        <f aca="false">G139+G$66+Paramètres!$C$86*G96-((MIN(MAX(0,MAX(0,G$59)+Paramètres!$C$86*G96),Paramètres!$C$78)*Paramètres!$C$79+MAX(0,MAX(0,G$59)+Paramètres!$C$86*G96-Paramètres!$C$78)*Paramètres!$C$80)-(MIN(MAX(0,MAX(0,G$59)),Paramètres!$C$78)*Paramètres!$C$79+MAX(0,MAX(0,G$59)-Paramètres!$C$78)*Paramètres!$C$80))</f>
        <v>123316.551419254</v>
      </c>
      <c r="H140" s="24" t="n">
        <f aca="false">H139+H$66+Paramètres!$C$86*H96-((MIN(MAX(0,MAX(0,H$59)+Paramètres!$C$86*H96),Paramètres!$C$78)*Paramètres!$C$79+MAX(0,MAX(0,H$59)+Paramètres!$C$86*H96-Paramètres!$C$78)*Paramètres!$C$80)-(MIN(MAX(0,MAX(0,H$59)),Paramètres!$C$78)*Paramètres!$C$79+MAX(0,MAX(0,H$59)-Paramètres!$C$78)*Paramètres!$C$80))</f>
        <v>175467.990265088</v>
      </c>
      <c r="I140" s="24" t="n">
        <f aca="false">I139+I$66+Paramètres!$C$86*I96-((MIN(MAX(0,MAX(0,I$59)+Paramètres!$C$86*I96),Paramètres!$C$78)*Paramètres!$C$79+MAX(0,MAX(0,I$59)+Paramètres!$C$86*I96-Paramètres!$C$78)*Paramètres!$C$80)-(MIN(MAX(0,MAX(0,I$59)),Paramètres!$C$78)*Paramètres!$C$79+MAX(0,MAX(0,I$59)-Paramètres!$C$78)*Paramètres!$C$80))</f>
        <v>226589.293466478</v>
      </c>
      <c r="J140" s="24" t="n">
        <f aca="false">J139+J$66+Paramètres!$C$86*J96-((MIN(MAX(0,MAX(0,J$59)+Paramètres!$C$86*J96),Paramètres!$C$78)*Paramètres!$C$79+MAX(0,MAX(0,J$59)+Paramètres!$C$86*J96-Paramètres!$C$78)*Paramètres!$C$80)-(MIN(MAX(0,MAX(0,J$59)),Paramètres!$C$78)*Paramètres!$C$79+MAX(0,MAX(0,J$59)-Paramètres!$C$78)*Paramètres!$C$80))</f>
        <v>251848.803933303</v>
      </c>
      <c r="K140" s="24" t="n">
        <f aca="false">K139+K$66+Paramètres!$C$86*K96-((MIN(MAX(0,MAX(0,K$59)+Paramètres!$C$86*K96),Paramètres!$C$78)*Paramètres!$C$79+MAX(0,MAX(0,K$59)+Paramètres!$C$86*K96-Paramètres!$C$78)*Paramètres!$C$80)-(MIN(MAX(0,MAX(0,K$59)),Paramètres!$C$78)*Paramètres!$C$79+MAX(0,MAX(0,K$59)-Paramètres!$C$78)*Paramètres!$C$80))</f>
        <v>298596.188866738</v>
      </c>
      <c r="L140" s="24" t="n">
        <f aca="false">L139+L$66+Paramètres!$C$86*L96-((MIN(MAX(0,MAX(0,L$59)+Paramètres!$C$86*L96),Paramètres!$C$78)*Paramètres!$C$79+MAX(0,MAX(0,L$59)+Paramètres!$C$86*L96-Paramètres!$C$78)*Paramètres!$C$80)-(MIN(MAX(0,MAX(0,L$59)),Paramètres!$C$78)*Paramètres!$C$79+MAX(0,MAX(0,L$59)-Paramètres!$C$78)*Paramètres!$C$80))</f>
        <v>368717.266266891</v>
      </c>
      <c r="M140" s="24" t="n">
        <f aca="false">M139+M$66+Paramètres!$C$86*M96-((MIN(MAX(0,MAX(0,M$59)+Paramètres!$C$86*M96),Paramètres!$C$78)*Paramètres!$C$79+MAX(0,MAX(0,M$59)+Paramètres!$C$86*M96-Paramètres!$C$78)*Paramètres!$C$80)-(MIN(MAX(0,MAX(0,M$59)),Paramètres!$C$78)*Paramètres!$C$79+MAX(0,MAX(0,M$59)-Paramètres!$C$78)*Paramètres!$C$80))</f>
        <v>485585.728600479</v>
      </c>
      <c r="N140" s="24" t="n">
        <f aca="false">N139+N$66+Paramètres!$C$86*N96-((MIN(MAX(0,MAX(0,N$59)+Paramètres!$C$86*N96),Paramètres!$C$78)*Paramètres!$C$79+MAX(0,MAX(0,N$59)+Paramètres!$C$86*N96-Paramètres!$C$78)*Paramètres!$C$80)-(MIN(MAX(0,MAX(0,N$59)),Paramètres!$C$78)*Paramètres!$C$79+MAX(0,MAX(0,N$59)-Paramètres!$C$78)*Paramètres!$C$80))</f>
        <v>602454.190934067</v>
      </c>
    </row>
    <row r="141" customFormat="false" ht="15" hidden="false" customHeight="false" outlineLevel="0" collapsed="false">
      <c r="B141" s="11" t="s">
        <v>321</v>
      </c>
      <c r="C141" s="24" t="n">
        <f aca="false">C140+C$66+Paramètres!$C$86*C97-((MIN(MAX(0,MAX(0,C$59)+Paramètres!$C$86*C97),Paramètres!$C$78)*Paramètres!$C$79+MAX(0,MAX(0,C$59)+Paramètres!$C$86*C97-Paramètres!$C$78)*Paramètres!$C$80)-(MIN(MAX(0,MAX(0,C$59)),Paramètres!$C$78)*Paramètres!$C$79+MAX(0,MAX(0,C$59)-Paramètres!$C$78)*Paramètres!$C$80))</f>
        <v>206786.132437433</v>
      </c>
      <c r="D141" s="24" t="n">
        <f aca="false">D140+D$66+Paramètres!$C$86*D97-((MIN(MAX(0,MAX(0,D$59)+Paramètres!$C$86*D97),Paramètres!$C$78)*Paramètres!$C$79+MAX(0,MAX(0,D$59)+Paramètres!$C$86*D97-Paramètres!$C$78)*Paramètres!$C$80)-(MIN(MAX(0,MAX(0,D$59)),Paramètres!$C$78)*Paramètres!$C$79+MAX(0,MAX(0,D$59)-Paramètres!$C$78)*Paramètres!$C$80))</f>
        <v>0</v>
      </c>
      <c r="E141" s="24" t="n">
        <f aca="false">E140+E$66+Paramètres!$C$86*E97-((MIN(MAX(0,MAX(0,E$59)+Paramètres!$C$86*E97),Paramètres!$C$78)*Paramètres!$C$79+MAX(0,MAX(0,E$59)+Paramètres!$C$86*E97-Paramètres!$C$78)*Paramètres!$C$80)-(MIN(MAX(0,MAX(0,E$59)),Paramètres!$C$78)*Paramètres!$C$79+MAX(0,MAX(0,E$59)-Paramètres!$C$78)*Paramètres!$C$80))</f>
        <v>17032.7996045945</v>
      </c>
      <c r="F141" s="24" t="n">
        <f aca="false">F140+F$66+Paramètres!$C$86*F97-((MIN(MAX(0,MAX(0,F$59)+Paramètres!$C$86*F97),Paramètres!$C$78)*Paramètres!$C$79+MAX(0,MAX(0,F$59)+Paramètres!$C$86*F97-Paramètres!$C$78)*Paramètres!$C$80)-(MIN(MAX(0,MAX(0,F$59)),Paramètres!$C$78)*Paramètres!$C$79+MAX(0,MAX(0,F$59)-Paramètres!$C$78)*Paramètres!$C$80))</f>
        <v>82655.1598844641</v>
      </c>
      <c r="G141" s="24" t="n">
        <f aca="false">G140+G$66+Paramètres!$C$86*G97-((MIN(MAX(0,MAX(0,G$59)+Paramètres!$C$86*G97),Paramètres!$C$78)*Paramètres!$C$79+MAX(0,MAX(0,G$59)+Paramètres!$C$86*G97-Paramètres!$C$78)*Paramètres!$C$80)-(MIN(MAX(0,MAX(0,G$59)),Paramètres!$C$78)*Paramètres!$C$79+MAX(0,MAX(0,G$59)-Paramètres!$C$78)*Paramètres!$C$80))</f>
        <v>145326.521919953</v>
      </c>
      <c r="H141" s="24" t="n">
        <f aca="false">H140+H$66+Paramètres!$C$86*H97-((MIN(MAX(0,MAX(0,H$59)+Paramètres!$C$86*H97),Paramètres!$C$78)*Paramètres!$C$79+MAX(0,MAX(0,H$59)+Paramètres!$C$86*H97-Paramètres!$C$78)*Paramètres!$C$80)-(MIN(MAX(0,MAX(0,H$59)),Paramètres!$C$78)*Paramètres!$C$79+MAX(0,MAX(0,H$59)-Paramètres!$C$78)*Paramètres!$C$80))</f>
        <v>206786.132437433</v>
      </c>
      <c r="I141" s="24" t="n">
        <f aca="false">I140+I$66+Paramètres!$C$86*I97-((MIN(MAX(0,MAX(0,I$59)+Paramètres!$C$86*I97),Paramètres!$C$78)*Paramètres!$C$79+MAX(0,MAX(0,I$59)+Paramètres!$C$86*I97-Paramètres!$C$78)*Paramètres!$C$80)-(MIN(MAX(0,MAX(0,I$59)),Paramètres!$C$78)*Paramètres!$C$79+MAX(0,MAX(0,I$59)-Paramètres!$C$78)*Paramètres!$C$80))</f>
        <v>266713.982918396</v>
      </c>
      <c r="J141" s="24" t="n">
        <f aca="false">J140+J$66+Paramètres!$C$86*J97-((MIN(MAX(0,MAX(0,J$59)+Paramètres!$C$86*J97),Paramètres!$C$78)*Paramètres!$C$79+MAX(0,MAX(0,J$59)+Paramètres!$C$86*J97-Paramètres!$C$78)*Paramètres!$C$80)-(MIN(MAX(0,MAX(0,J$59)),Paramètres!$C$78)*Paramètres!$C$79+MAX(0,MAX(0,J$59)-Paramètres!$C$78)*Paramètres!$C$80))</f>
        <v>296446.476188968</v>
      </c>
      <c r="K141" s="24" t="n">
        <f aca="false">K140+K$66+Paramètres!$C$86*K97-((MIN(MAX(0,MAX(0,K$59)+Paramètres!$C$86*K97),Paramètres!$C$78)*Paramètres!$C$79+MAX(0,MAX(0,K$59)+Paramètres!$C$86*K97-Paramètres!$C$78)*Paramètres!$C$80)-(MIN(MAX(0,MAX(0,K$59)),Paramètres!$C$78)*Paramètres!$C$79+MAX(0,MAX(0,K$59)-Paramètres!$C$78)*Paramètres!$C$80))</f>
        <v>351471.941143076</v>
      </c>
      <c r="L141" s="24" t="n">
        <f aca="false">L140+L$66+Paramètres!$C$86*L97-((MIN(MAX(0,MAX(0,L$59)+Paramètres!$C$86*L97),Paramètres!$C$78)*Paramètres!$C$79+MAX(0,MAX(0,L$59)+Paramètres!$C$86*L97-Paramètres!$C$78)*Paramètres!$C$80)-(MIN(MAX(0,MAX(0,L$59)),Paramètres!$C$78)*Paramètres!$C$79+MAX(0,MAX(0,L$59)-Paramètres!$C$78)*Paramètres!$C$80))</f>
        <v>434010.138574239</v>
      </c>
      <c r="M141" s="24" t="n">
        <f aca="false">M140+M$66+Paramètres!$C$86*M97-((MIN(MAX(0,MAX(0,M$59)+Paramètres!$C$86*M97),Paramètres!$C$78)*Paramètres!$C$79+MAX(0,MAX(0,M$59)+Paramètres!$C$86*M97-Paramètres!$C$78)*Paramètres!$C$80)-(MIN(MAX(0,MAX(0,M$59)),Paramètres!$C$78)*Paramètres!$C$79+MAX(0,MAX(0,M$59)-Paramètres!$C$78)*Paramètres!$C$80))</f>
        <v>571573.80095951</v>
      </c>
      <c r="N141" s="24" t="n">
        <f aca="false">N140+N$66+Paramètres!$C$86*N97-((MIN(MAX(0,MAX(0,N$59)+Paramètres!$C$86*N97),Paramètres!$C$78)*Paramètres!$C$79+MAX(0,MAX(0,N$59)+Paramètres!$C$86*N97-Paramètres!$C$78)*Paramètres!$C$80)-(MIN(MAX(0,MAX(0,N$59)),Paramètres!$C$78)*Paramètres!$C$79+MAX(0,MAX(0,N$59)-Paramètres!$C$78)*Paramètres!$C$80))</f>
        <v>709137.463344781</v>
      </c>
    </row>
    <row r="142" customFormat="false" ht="15" hidden="false" customHeight="false" outlineLevel="0" collapsed="false">
      <c r="B142" s="11" t="s">
        <v>322</v>
      </c>
      <c r="C142" s="24" t="n">
        <f aca="false">C141+C$66+Paramètres!$C$86*C98-((MIN(MAX(0,MAX(0,C$59)+Paramètres!$C$86*C98),Paramètres!$C$78)*Paramètres!$C$79+MAX(0,MAX(0,C$59)+Paramètres!$C$86*C98-Paramètres!$C$78)*Paramètres!$C$80)-(MIN(MAX(0,MAX(0,C$59)),Paramètres!$C$78)*Paramètres!$C$79+MAX(0,MAX(0,C$59)-Paramètres!$C$78)*Paramètres!$C$80))</f>
        <v>238764.051711264</v>
      </c>
      <c r="D142" s="24" t="n">
        <f aca="false">D141+D$66+Paramètres!$C$86*D98-((MIN(MAX(0,MAX(0,D$59)+Paramètres!$C$86*D98),Paramètres!$C$78)*Paramètres!$C$79+MAX(0,MAX(0,D$59)+Paramètres!$C$86*D98-Paramètres!$C$78)*Paramètres!$C$80)-(MIN(MAX(0,MAX(0,D$59)),Paramètres!$C$78)*Paramètres!$C$79+MAX(0,MAX(0,D$59)-Paramètres!$C$78)*Paramètres!$C$80))</f>
        <v>0</v>
      </c>
      <c r="E142" s="24" t="n">
        <f aca="false">E141+E$66+Paramètres!$C$86*E98-((MIN(MAX(0,MAX(0,E$59)+Paramètres!$C$86*E98),Paramètres!$C$78)*Paramètres!$C$79+MAX(0,MAX(0,E$59)+Paramètres!$C$86*E98-Paramètres!$C$78)*Paramètres!$C$80)-(MIN(MAX(0,MAX(0,E$59)),Paramètres!$C$78)*Paramètres!$C$79+MAX(0,MAX(0,E$59)-Paramètres!$C$78)*Paramètres!$C$80))</f>
        <v>19670.1930933582</v>
      </c>
      <c r="F142" s="24" t="n">
        <f aca="false">F141+F$66+Paramètres!$C$86*F98-((MIN(MAX(0,MAX(0,F$59)+Paramètres!$C$86*F98),Paramètres!$C$78)*Paramètres!$C$79+MAX(0,MAX(0,F$59)+Paramètres!$C$86*F98-Paramètres!$C$78)*Paramètres!$C$80)-(MIN(MAX(0,MAX(0,F$59)),Paramètres!$C$78)*Paramètres!$C$79+MAX(0,MAX(0,F$59)-Paramètres!$C$78)*Paramètres!$C$80))</f>
        <v>95453.6537053627</v>
      </c>
      <c r="G142" s="24" t="n">
        <f aca="false">G141+G$66+Paramètres!$C$86*G98-((MIN(MAX(0,MAX(0,G$59)+Paramètres!$C$86*G98),Paramètres!$C$78)*Paramètres!$C$79+MAX(0,MAX(0,G$59)+Paramètres!$C$86*G98-Paramètres!$C$78)*Paramètres!$C$80)-(MIN(MAX(0,MAX(0,G$59)),Paramètres!$C$78)*Paramètres!$C$79+MAX(0,MAX(0,G$59)-Paramètres!$C$78)*Paramètres!$C$80))</f>
        <v>167829.177475941</v>
      </c>
      <c r="H142" s="24" t="n">
        <f aca="false">H141+H$66+Paramètres!$C$86*H98-((MIN(MAX(0,MAX(0,H$59)+Paramètres!$C$86*H98),Paramètres!$C$78)*Paramètres!$C$79+MAX(0,MAX(0,H$59)+Paramètres!$C$86*H98-Paramètres!$C$78)*Paramètres!$C$80)-(MIN(MAX(0,MAX(0,H$59)),Paramètres!$C$78)*Paramètres!$C$79+MAX(0,MAX(0,H$59)-Paramètres!$C$78)*Paramètres!$C$80))</f>
        <v>238764.051711264</v>
      </c>
      <c r="I142" s="24" t="n">
        <f aca="false">I141+I$66+Paramètres!$C$86*I98-((MIN(MAX(0,MAX(0,I$59)+Paramètres!$C$86*I98),Paramètres!$C$78)*Paramètres!$C$79+MAX(0,MAX(0,I$59)+Paramètres!$C$86*I98-Paramètres!$C$78)*Paramètres!$C$80)-(MIN(MAX(0,MAX(0,I$59)),Paramètres!$C$78)*Paramètres!$C$79+MAX(0,MAX(0,I$59)-Paramètres!$C$78)*Paramètres!$C$80))</f>
        <v>307632.749657788</v>
      </c>
      <c r="J142" s="24" t="n">
        <f aca="false">J141+J$66+Paramètres!$C$86*J98-((MIN(MAX(0,MAX(0,J$59)+Paramètres!$C$86*J98),Paramètres!$C$78)*Paramètres!$C$79+MAX(0,MAX(0,J$59)+Paramètres!$C$86*J98-Paramètres!$C$78)*Paramètres!$C$80)-(MIN(MAX(0,MAX(0,J$59)),Paramètres!$C$78)*Paramètres!$C$79+MAX(0,MAX(0,J$59)-Paramètres!$C$78)*Paramètres!$C$80))</f>
        <v>341926.747141251</v>
      </c>
      <c r="K142" s="24" t="n">
        <f aca="false">K141+K$66+Paramètres!$C$86*K98-((MIN(MAX(0,MAX(0,K$59)+Paramètres!$C$86*K98),Paramètres!$C$78)*Paramètres!$C$79+MAX(0,MAX(0,K$59)+Paramètres!$C$86*K98-Paramètres!$C$78)*Paramètres!$C$80)-(MIN(MAX(0,MAX(0,K$59)),Paramètres!$C$78)*Paramètres!$C$79+MAX(0,MAX(0,K$59)-Paramètres!$C$78)*Paramètres!$C$80))</f>
        <v>405394.117317376</v>
      </c>
      <c r="L142" s="24" t="n">
        <f aca="false">L141+L$66+Paramètres!$C$86*L98-((MIN(MAX(0,MAX(0,L$59)+Paramètres!$C$86*L98),Paramètres!$C$78)*Paramètres!$C$79+MAX(0,MAX(0,L$59)+Paramètres!$C$86*L98-Paramètres!$C$78)*Paramètres!$C$80)-(MIN(MAX(0,MAX(0,L$59)),Paramètres!$C$78)*Paramètres!$C$79+MAX(0,MAX(0,L$59)-Paramètres!$C$78)*Paramètres!$C$80))</f>
        <v>500595.172581565</v>
      </c>
      <c r="M142" s="24" t="n">
        <f aca="false">M141+M$66+Paramètres!$C$86*M98-((MIN(MAX(0,MAX(0,M$59)+Paramètres!$C$86*M98),Paramètres!$C$78)*Paramètres!$C$79+MAX(0,MAX(0,M$59)+Paramètres!$C$86*M98-Paramètres!$C$78)*Paramètres!$C$80)-(MIN(MAX(0,MAX(0,M$59)),Paramètres!$C$78)*Paramètres!$C$79+MAX(0,MAX(0,M$59)-Paramètres!$C$78)*Paramètres!$C$80))</f>
        <v>659263.598021878</v>
      </c>
      <c r="N142" s="24" t="n">
        <f aca="false">N141+N$66+Paramètres!$C$86*N98-((MIN(MAX(0,MAX(0,N$59)+Paramètres!$C$86*N98),Paramètres!$C$78)*Paramètres!$C$79+MAX(0,MAX(0,N$59)+Paramètres!$C$86*N98-Paramètres!$C$78)*Paramètres!$C$80)-(MIN(MAX(0,MAX(0,N$59)),Paramètres!$C$78)*Paramètres!$C$79+MAX(0,MAX(0,N$59)-Paramètres!$C$78)*Paramètres!$C$80))</f>
        <v>817932.023462192</v>
      </c>
    </row>
    <row r="143" customFormat="false" ht="15" hidden="false" customHeight="false" outlineLevel="0" collapsed="false">
      <c r="B143" s="11" t="s">
        <v>323</v>
      </c>
      <c r="C143" s="24" t="n">
        <f aca="false">C142+C$66+Paramètres!$C$86*C99-((MIN(MAX(0,MAX(0,C$59)+Paramètres!$C$86*C99),Paramètres!$C$78)*Paramètres!$C$79+MAX(0,MAX(0,C$59)+Paramètres!$C$86*C99-Paramètres!$C$78)*Paramètres!$C$80)-(MIN(MAX(0,MAX(0,C$59)),Paramètres!$C$78)*Paramètres!$C$79+MAX(0,MAX(0,C$59)-Paramètres!$C$78)*Paramètres!$C$80))</f>
        <v>271401.365250425</v>
      </c>
      <c r="D143" s="24" t="n">
        <f aca="false">D142+D$66+Paramètres!$C$86*D99-((MIN(MAX(0,MAX(0,D$59)+Paramètres!$C$86*D99),Paramètres!$C$78)*Paramètres!$C$79+MAX(0,MAX(0,D$59)+Paramètres!$C$86*D99-Paramètres!$C$78)*Paramètres!$C$80)-(MIN(MAX(0,MAX(0,D$59)),Paramètres!$C$78)*Paramètres!$C$79+MAX(0,MAX(0,D$59)-Paramètres!$C$78)*Paramètres!$C$80))</f>
        <v>0</v>
      </c>
      <c r="E143" s="24" t="n">
        <f aca="false">E142+E$66+Paramètres!$C$86*E99-((MIN(MAX(0,MAX(0,E$59)+Paramètres!$C$86*E99),Paramètres!$C$78)*Paramètres!$C$79+MAX(0,MAX(0,E$59)+Paramètres!$C$86*E99-Paramètres!$C$78)*Paramètres!$C$80)-(MIN(MAX(0,MAX(0,E$59)),Paramètres!$C$78)*Paramètres!$C$79+MAX(0,MAX(0,E$59)-Paramètres!$C$78)*Paramètres!$C$80))</f>
        <v>22369.1999523879</v>
      </c>
      <c r="F143" s="24" t="n">
        <f aca="false">F142+F$66+Paramètres!$C$86*F99-((MIN(MAX(0,MAX(0,F$59)+Paramètres!$C$86*F99),Paramètres!$C$78)*Paramètres!$C$79+MAX(0,MAX(0,F$59)+Paramètres!$C$86*F99-Paramètres!$C$78)*Paramètres!$C$80)-(MIN(MAX(0,MAX(0,F$59)),Paramètres!$C$78)*Paramètres!$C$79+MAX(0,MAX(0,F$59)-Paramètres!$C$78)*Paramètres!$C$80))</f>
        <v>108551.139065443</v>
      </c>
      <c r="G143" s="24" t="n">
        <f aca="false">G142+G$66+Paramètres!$C$86*G99-((MIN(MAX(0,MAX(0,G$59)+Paramètres!$C$86*G99),Paramètres!$C$78)*Paramètres!$C$79+MAX(0,MAX(0,G$59)+Paramètres!$C$86*G99-Paramètres!$C$78)*Paramètres!$C$80)-(MIN(MAX(0,MAX(0,G$59)),Paramètres!$C$78)*Paramètres!$C$79+MAX(0,MAX(0,G$59)-Paramètres!$C$78)*Paramètres!$C$80))</f>
        <v>190857.527985922</v>
      </c>
      <c r="H143" s="24" t="n">
        <f aca="false">H142+H$66+Paramètres!$C$86*H99-((MIN(MAX(0,MAX(0,H$59)+Paramètres!$C$86*H99),Paramètres!$C$78)*Paramètres!$C$79+MAX(0,MAX(0,H$59)+Paramètres!$C$86*H99-Paramètres!$C$78)*Paramètres!$C$80)-(MIN(MAX(0,MAX(0,H$59)),Paramètres!$C$78)*Paramètres!$C$79+MAX(0,MAX(0,H$59)-Paramètres!$C$78)*Paramètres!$C$80))</f>
        <v>271401.365250425</v>
      </c>
      <c r="I143" s="24" t="n">
        <f aca="false">I142+I$66+Paramètres!$C$86*I99-((MIN(MAX(0,MAX(0,I$59)+Paramètres!$C$86*I99),Paramètres!$C$78)*Paramètres!$C$79+MAX(0,MAX(0,I$59)+Paramètres!$C$86*I99-Paramètres!$C$78)*Paramètres!$C$80)-(MIN(MAX(0,MAX(0,I$59)),Paramètres!$C$78)*Paramètres!$C$79+MAX(0,MAX(0,I$59)-Paramètres!$C$78)*Paramètres!$C$80))</f>
        <v>349397.208708341</v>
      </c>
      <c r="J143" s="24" t="n">
        <f aca="false">J142+J$66+Paramètres!$C$86*J99-((MIN(MAX(0,MAX(0,J$59)+Paramètres!$C$86*J99),Paramètres!$C$78)*Paramètres!$C$79+MAX(0,MAX(0,J$59)+Paramètres!$C$86*J99-Paramètres!$C$78)*Paramètres!$C$80)-(MIN(MAX(0,MAX(0,J$59)),Paramètres!$C$78)*Paramètres!$C$79+MAX(0,MAX(0,J$59)-Paramètres!$C$78)*Paramètres!$C$80))</f>
        <v>388346.985705432</v>
      </c>
      <c r="K143" s="24" t="n">
        <f aca="false">K142+K$66+Paramètres!$C$86*K99-((MIN(MAX(0,MAX(0,K$59)+Paramètres!$C$86*K99),Paramètres!$C$78)*Paramètres!$C$79+MAX(0,MAX(0,K$59)+Paramètres!$C$86*K99-Paramètres!$C$78)*Paramètres!$C$80)-(MIN(MAX(0,MAX(0,K$59)),Paramètres!$C$78)*Paramètres!$C$79+MAX(0,MAX(0,K$59)-Paramètres!$C$78)*Paramètres!$C$80))</f>
        <v>460430.734943006</v>
      </c>
      <c r="L143" s="24" t="n">
        <f aca="false">L142+L$66+Paramètres!$C$86*L99-((MIN(MAX(0,MAX(0,L$59)+Paramètres!$C$86*L99),Paramètres!$C$78)*Paramètres!$C$79+MAX(0,MAX(0,L$59)+Paramètres!$C$86*L99-Paramètres!$C$78)*Paramètres!$C$80)-(MIN(MAX(0,MAX(0,L$59)),Paramètres!$C$78)*Paramètres!$C$79+MAX(0,MAX(0,L$59)-Paramètres!$C$78)*Paramètres!$C$80))</f>
        <v>568556.358799366</v>
      </c>
      <c r="M143" s="24" t="n">
        <f aca="false">M142+M$66+Paramètres!$C$86*M99-((MIN(MAX(0,MAX(0,M$59)+Paramètres!$C$86*M99),Paramètres!$C$78)*Paramètres!$C$79+MAX(0,MAX(0,M$59)+Paramètres!$C$86*M99-Paramètres!$C$78)*Paramètres!$C$80)-(MIN(MAX(0,MAX(0,M$59)),Paramètres!$C$78)*Paramètres!$C$79+MAX(0,MAX(0,M$59)-Paramètres!$C$78)*Paramètres!$C$80))</f>
        <v>748765.731893301</v>
      </c>
      <c r="N143" s="24" t="n">
        <f aca="false">N142+N$66+Paramètres!$C$86*N99-((MIN(MAX(0,MAX(0,N$59)+Paramètres!$C$86*N99),Paramètres!$C$78)*Paramètres!$C$79+MAX(0,MAX(0,N$59)+Paramètres!$C$86*N99-Paramètres!$C$78)*Paramètres!$C$80)-(MIN(MAX(0,MAX(0,N$59)),Paramètres!$C$78)*Paramètres!$C$79+MAX(0,MAX(0,N$59)-Paramètres!$C$78)*Paramètres!$C$80))</f>
        <v>928975.104987234</v>
      </c>
    </row>
    <row r="144" customFormat="false" ht="15" hidden="false" customHeight="false" outlineLevel="0" collapsed="false">
      <c r="B144" s="11" t="s">
        <v>324</v>
      </c>
      <c r="C144" s="24" t="n">
        <f aca="false">C143+C$66+Paramètres!$C$86*C100-((MIN(MAX(0,MAX(0,C$59)+Paramètres!$C$86*C100),Paramètres!$C$78)*Paramètres!$C$79+MAX(0,MAX(0,C$59)+Paramètres!$C$86*C100-Paramètres!$C$78)*Paramètres!$C$80)-(MIN(MAX(0,MAX(0,C$59)),Paramètres!$C$78)*Paramètres!$C$79+MAX(0,MAX(0,C$59)-Paramètres!$C$78)*Paramètres!$C$80))</f>
        <v>304740.93368216</v>
      </c>
      <c r="D144" s="24" t="n">
        <f aca="false">D143+D$66+Paramètres!$C$86*D100-((MIN(MAX(0,MAX(0,D$59)+Paramètres!$C$86*D100),Paramètres!$C$78)*Paramètres!$C$79+MAX(0,MAX(0,D$59)+Paramètres!$C$86*D100-Paramètres!$C$78)*Paramètres!$C$80)-(MIN(MAX(0,MAX(0,D$59)),Paramètres!$C$78)*Paramètres!$C$79+MAX(0,MAX(0,D$59)-Paramètres!$C$78)*Paramètres!$C$80))</f>
        <v>0</v>
      </c>
      <c r="E144" s="24" t="n">
        <f aca="false">E143+E$66+Paramètres!$C$86*E100-((MIN(MAX(0,MAX(0,E$59)+Paramètres!$C$86*E100),Paramètres!$C$78)*Paramètres!$C$79+MAX(0,MAX(0,E$59)+Paramètres!$C$86*E100-Paramètres!$C$78)*Paramètres!$C$80)-(MIN(MAX(0,MAX(0,E$59)),Paramètres!$C$78)*Paramètres!$C$79+MAX(0,MAX(0,E$59)-Paramètres!$C$78)*Paramètres!$C$80))</f>
        <v>25133.9482774913</v>
      </c>
      <c r="F144" s="24" t="n">
        <f aca="false">F143+F$66+Paramètres!$C$86*F100-((MIN(MAX(0,MAX(0,F$59)+Paramètres!$C$86*F100),Paramètres!$C$78)*Paramètres!$C$79+MAX(0,MAX(0,F$59)+Paramètres!$C$86*F100-Paramètres!$C$78)*Paramètres!$C$80)-(MIN(MAX(0,MAX(0,F$59)),Paramètres!$C$78)*Paramètres!$C$79+MAX(0,MAX(0,F$59)-Paramètres!$C$78)*Paramètres!$C$80))</f>
        <v>121967.64839783</v>
      </c>
      <c r="G144" s="24" t="n">
        <f aca="false">G143+G$66+Paramètres!$C$86*G100-((MIN(MAX(0,MAX(0,G$59)+Paramètres!$C$86*G100),Paramètres!$C$78)*Paramètres!$C$79+MAX(0,MAX(0,G$59)+Paramètres!$C$86*G100-Paramètres!$C$78)*Paramètres!$C$80)-(MIN(MAX(0,MAX(0,G$59)),Paramètres!$C$78)*Paramètres!$C$79+MAX(0,MAX(0,G$59)-Paramètres!$C$78)*Paramètres!$C$80))</f>
        <v>214446.795011814</v>
      </c>
      <c r="H144" s="24" t="n">
        <f aca="false">H143+H$66+Paramètres!$C$86*H100-((MIN(MAX(0,MAX(0,H$59)+Paramètres!$C$86*H100),Paramètres!$C$78)*Paramètres!$C$79+MAX(0,MAX(0,H$59)+Paramètres!$C$86*H100-Paramètres!$C$78)*Paramètres!$C$80)-(MIN(MAX(0,MAX(0,H$59)),Paramètres!$C$78)*Paramètres!$C$79+MAX(0,MAX(0,H$59)-Paramètres!$C$78)*Paramètres!$C$80))</f>
        <v>304740.93368216</v>
      </c>
      <c r="I144" s="24" t="n">
        <f aca="false">I143+I$66+Paramètres!$C$86*I100-((MIN(MAX(0,MAX(0,I$59)+Paramètres!$C$86*I100),Paramètres!$C$78)*Paramètres!$C$79+MAX(0,MAX(0,I$59)+Paramètres!$C$86*I100-Paramètres!$C$78)*Paramètres!$C$80)-(MIN(MAX(0,MAX(0,I$59)),Paramètres!$C$78)*Paramètres!$C$79+MAX(0,MAX(0,I$59)-Paramètres!$C$78)*Paramètres!$C$80))</f>
        <v>392062.330070281</v>
      </c>
      <c r="J144" s="24" t="n">
        <f aca="false">J143+J$66+Paramètres!$C$86*J100-((MIN(MAX(0,MAX(0,J$59)+Paramètres!$C$86*J100),Paramètres!$C$78)*Paramètres!$C$79+MAX(0,MAX(0,J$59)+Paramètres!$C$86*J100-Paramètres!$C$78)*Paramètres!$C$80)-(MIN(MAX(0,MAX(0,J$59)),Paramètres!$C$78)*Paramètres!$C$79+MAX(0,MAX(0,J$59)-Paramètres!$C$78)*Paramètres!$C$80))</f>
        <v>435768.289776285</v>
      </c>
      <c r="K144" s="24" t="n">
        <f aca="false">K143+K$66+Paramètres!$C$86*K100-((MIN(MAX(0,MAX(0,K$59)+Paramètres!$C$86*K100),Paramètres!$C$78)*Paramètres!$C$79+MAX(0,MAX(0,K$59)+Paramètres!$C$86*K100-Paramètres!$C$78)*Paramètres!$C$80)-(MIN(MAX(0,MAX(0,K$59)),Paramètres!$C$78)*Paramètres!$C$79+MAX(0,MAX(0,K$59)-Paramètres!$C$78)*Paramètres!$C$80))</f>
        <v>516654.232714301</v>
      </c>
      <c r="L144" s="24" t="n">
        <f aca="false">L143+L$66+Paramètres!$C$86*L100-((MIN(MAX(0,MAX(0,L$59)+Paramètres!$C$86*L100),Paramètres!$C$78)*Paramètres!$C$79+MAX(0,MAX(0,L$59)+Paramètres!$C$86*L100-Paramètres!$C$78)*Paramètres!$C$80)-(MIN(MAX(0,MAX(0,L$59)),Paramètres!$C$78)*Paramètres!$C$79+MAX(0,MAX(0,L$59)-Paramètres!$C$78)*Paramètres!$C$80))</f>
        <v>637983.147121325</v>
      </c>
      <c r="M144" s="24" t="n">
        <f aca="false">M143+M$66+Paramètres!$C$86*M100-((MIN(MAX(0,MAX(0,M$59)+Paramètres!$C$86*M100),Paramètres!$C$78)*Paramètres!$C$79+MAX(0,MAX(0,M$59)+Paramètres!$C$86*M100-Paramètres!$C$78)*Paramètres!$C$80)-(MIN(MAX(0,MAX(0,M$59)),Paramètres!$C$78)*Paramètres!$C$79+MAX(0,MAX(0,M$59)-Paramètres!$C$78)*Paramètres!$C$80))</f>
        <v>840198.004466365</v>
      </c>
      <c r="N144" s="24" t="n">
        <f aca="false">N143+N$66+Paramètres!$C$86*N100-((MIN(MAX(0,MAX(0,N$59)+Paramètres!$C$86*N100),Paramètres!$C$78)*Paramètres!$C$79+MAX(0,MAX(0,N$59)+Paramètres!$C$86*N100-Paramètres!$C$78)*Paramètres!$C$80)-(MIN(MAX(0,MAX(0,N$59)),Paramètres!$C$78)*Paramètres!$C$79+MAX(0,MAX(0,N$59)-Paramètres!$C$78)*Paramètres!$C$80))</f>
        <v>1042412.8618114</v>
      </c>
    </row>
    <row r="145" customFormat="false" ht="15" hidden="false" customHeight="false" outlineLevel="0" collapsed="false">
      <c r="B145" s="11" t="s">
        <v>325</v>
      </c>
      <c r="C145" s="24" t="n">
        <f aca="false">C144+C$66+Paramètres!$C$86*C101-((MIN(MAX(0,MAX(0,C$59)+Paramètres!$C$86*C101),Paramètres!$C$78)*Paramètres!$C$79+MAX(0,MAX(0,C$59)+Paramètres!$C$86*C101-Paramètres!$C$78)*Paramètres!$C$80)-(MIN(MAX(0,MAX(0,C$59)),Paramètres!$C$78)*Paramètres!$C$79+MAX(0,MAX(0,C$59)-Paramètres!$C$78)*Paramètres!$C$80))</f>
        <v>338828.403574489</v>
      </c>
      <c r="D145" s="24" t="n">
        <f aca="false">D144+D$66+Paramètres!$C$86*D101-((MIN(MAX(0,MAX(0,D$59)+Paramètres!$C$86*D101),Paramètres!$C$78)*Paramètres!$C$79+MAX(0,MAX(0,D$59)+Paramètres!$C$86*D101-Paramètres!$C$78)*Paramètres!$C$80)-(MIN(MAX(0,MAX(0,D$59)),Paramètres!$C$78)*Paramètres!$C$79+MAX(0,MAX(0,D$59)-Paramètres!$C$78)*Paramètres!$C$80))</f>
        <v>0</v>
      </c>
      <c r="E145" s="24" t="n">
        <f aca="false">E144+E$66+Paramètres!$C$86*E101-((MIN(MAX(0,MAX(0,E$59)+Paramètres!$C$86*E101),Paramètres!$C$78)*Paramètres!$C$79+MAX(0,MAX(0,E$59)+Paramètres!$C$86*E101-Paramètres!$C$78)*Paramètres!$C$80)-(MIN(MAX(0,MAX(0,E$59)),Paramètres!$C$78)*Paramètres!$C$79+MAX(0,MAX(0,E$59)-Paramètres!$C$78)*Paramètres!$C$80))</f>
        <v>27968.8427468954</v>
      </c>
      <c r="F145" s="24" t="n">
        <f aca="false">F144+F$66+Paramètres!$C$86*F101-((MIN(MAX(0,MAX(0,F$59)+Paramètres!$C$86*F101),Paramètres!$C$78)*Paramètres!$C$79+MAX(0,MAX(0,F$59)+Paramètres!$C$86*F101-Paramètres!$C$78)*Paramètres!$C$80)-(MIN(MAX(0,MAX(0,F$59)),Paramètres!$C$78)*Paramètres!$C$79+MAX(0,MAX(0,F$59)-Paramètres!$C$78)*Paramètres!$C$80))</f>
        <v>135724.556308669</v>
      </c>
      <c r="G145" s="24" t="n">
        <f aca="false">G144+G$66+Paramètres!$C$86*G101-((MIN(MAX(0,MAX(0,G$59)+Paramètres!$C$86*G101),Paramètres!$C$78)*Paramètres!$C$79+MAX(0,MAX(0,G$59)+Paramètres!$C$86*G101-Paramètres!$C$78)*Paramètres!$C$80)-(MIN(MAX(0,MAX(0,G$59)),Paramètres!$C$78)*Paramètres!$C$79+MAX(0,MAX(0,G$59)-Paramètres!$C$78)*Paramètres!$C$80))</f>
        <v>238634.559960183</v>
      </c>
      <c r="H145" s="24" t="n">
        <f aca="false">H144+H$66+Paramètres!$C$86*H101-((MIN(MAX(0,MAX(0,H$59)+Paramètres!$C$86*H101),Paramètres!$C$78)*Paramètres!$C$79+MAX(0,MAX(0,H$59)+Paramètres!$C$86*H101-Paramètres!$C$78)*Paramètres!$C$80)-(MIN(MAX(0,MAX(0,H$59)),Paramètres!$C$78)*Paramètres!$C$79+MAX(0,MAX(0,H$59)-Paramètres!$C$78)*Paramètres!$C$80))</f>
        <v>338828.403574489</v>
      </c>
      <c r="I145" s="24" t="n">
        <f aca="false">I144+I$66+Paramètres!$C$86*I101-((MIN(MAX(0,MAX(0,I$59)+Paramètres!$C$86*I101),Paramètres!$C$78)*Paramètres!$C$79+MAX(0,MAX(0,I$59)+Paramètres!$C$86*I101-Paramètres!$C$78)*Paramètres!$C$80)-(MIN(MAX(0,MAX(0,I$59)),Paramètres!$C$78)*Paramètres!$C$79+MAX(0,MAX(0,I$59)-Paramètres!$C$78)*Paramètres!$C$80))</f>
        <v>435686.656793846</v>
      </c>
      <c r="J145" s="24" t="n">
        <f aca="false">J144+J$66+Paramètres!$C$86*J101-((MIN(MAX(0,MAX(0,J$59)+Paramètres!$C$86*J101),Paramètres!$C$78)*Paramètres!$C$79+MAX(0,MAX(0,J$59)+Paramètres!$C$86*J101-Paramètres!$C$78)*Paramètres!$C$80)-(MIN(MAX(0,MAX(0,J$59)),Paramètres!$C$78)*Paramètres!$C$79+MAX(0,MAX(0,J$59)-Paramètres!$C$78)*Paramètres!$C$80))</f>
        <v>484255.728611744</v>
      </c>
      <c r="K145" s="24" t="n">
        <f aca="false">K144+K$66+Paramètres!$C$86*K101-((MIN(MAX(0,MAX(0,K$59)+Paramètres!$C$86*K101),Paramètres!$C$78)*Paramètres!$C$79+MAX(0,MAX(0,K$59)+Paramètres!$C$86*K101-Paramètres!$C$78)*Paramètres!$C$80)-(MIN(MAX(0,MAX(0,K$59)),Paramètres!$C$78)*Paramètres!$C$79+MAX(0,MAX(0,K$59)-Paramètres!$C$78)*Paramètres!$C$80))</f>
        <v>574141.757840731</v>
      </c>
      <c r="L145" s="24" t="n">
        <f aca="false">L144+L$66+Paramètres!$C$86*L101-((MIN(MAX(0,MAX(0,L$59)+Paramètres!$C$86*L101),Paramètres!$C$78)*Paramètres!$C$79+MAX(0,MAX(0,L$59)+Paramètres!$C$86*L101-Paramètres!$C$78)*Paramètres!$C$80)-(MIN(MAX(0,MAX(0,L$59)),Paramètres!$C$78)*Paramètres!$C$79+MAX(0,MAX(0,L$59)-Paramètres!$C$78)*Paramètres!$C$80))</f>
        <v>708970.801684211</v>
      </c>
      <c r="M145" s="24" t="n">
        <f aca="false">M144+M$66+Paramètres!$C$86*M101-((MIN(MAX(0,MAX(0,M$59)+Paramètres!$C$86*M101),Paramètres!$C$78)*Paramètres!$C$79+MAX(0,MAX(0,M$59)+Paramètres!$C$86*M101-Paramètres!$C$78)*Paramètres!$C$80)-(MIN(MAX(0,MAX(0,M$59)),Paramètres!$C$78)*Paramètres!$C$79+MAX(0,MAX(0,M$59)-Paramètres!$C$78)*Paramètres!$C$80))</f>
        <v>933685.874756679</v>
      </c>
      <c r="N145" s="24" t="n">
        <f aca="false">N144+N$66+Paramètres!$C$86*N101-((MIN(MAX(0,MAX(0,N$59)+Paramètres!$C$86*N101),Paramètres!$C$78)*Paramètres!$C$79+MAX(0,MAX(0,N$59)+Paramètres!$C$86*N101-Paramètres!$C$78)*Paramètres!$C$80)-(MIN(MAX(0,MAX(0,N$59)),Paramètres!$C$78)*Paramètres!$C$79+MAX(0,MAX(0,N$59)-Paramètres!$C$78)*Paramètres!$C$80))</f>
        <v>1158400.94782915</v>
      </c>
    </row>
    <row r="146" customFormat="false" ht="15" hidden="false" customHeight="false" outlineLevel="0" collapsed="false">
      <c r="B146" s="11" t="s">
        <v>326</v>
      </c>
      <c r="C146" s="24" t="n">
        <f aca="false">C145+C$66+Paramètres!$C$86*C102-((MIN(MAX(0,MAX(0,C$59)+Paramètres!$C$86*C102),Paramètres!$C$78)*Paramètres!$C$79+MAX(0,MAX(0,C$59)+Paramètres!$C$86*C102-Paramètres!$C$78)*Paramètres!$C$80)-(MIN(MAX(0,MAX(0,C$59)),Paramètres!$C$78)*Paramètres!$C$79+MAX(0,MAX(0,C$59)-Paramètres!$C$78)*Paramètres!$C$80))</f>
        <v>373712.388522348</v>
      </c>
      <c r="D146" s="24" t="n">
        <f aca="false">D145+D$66+Paramètres!$C$86*D102-((MIN(MAX(0,MAX(0,D$59)+Paramètres!$C$86*D102),Paramètres!$C$78)*Paramètres!$C$79+MAX(0,MAX(0,D$59)+Paramètres!$C$86*D102-Paramètres!$C$78)*Paramètres!$C$80)-(MIN(MAX(0,MAX(0,D$59)),Paramètres!$C$78)*Paramètres!$C$79+MAX(0,MAX(0,D$59)-Paramètres!$C$78)*Paramètres!$C$80))</f>
        <v>0</v>
      </c>
      <c r="E146" s="24" t="n">
        <f aca="false">E145+E$66+Paramètres!$C$86*E102-((MIN(MAX(0,MAX(0,E$59)+Paramètres!$C$86*E102),Paramètres!$C$78)*Paramètres!$C$79+MAX(0,MAX(0,E$59)+Paramètres!$C$86*E102-Paramètres!$C$78)*Paramètres!$C$80)-(MIN(MAX(0,MAX(0,E$59)),Paramètres!$C$78)*Paramètres!$C$79+MAX(0,MAX(0,E$59)-Paramètres!$C$78)*Paramètres!$C$80))</f>
        <v>30878.5831522683</v>
      </c>
      <c r="F146" s="24" t="n">
        <f aca="false">F145+F$66+Paramètres!$C$86*F102-((MIN(MAX(0,MAX(0,F$59)+Paramètres!$C$86*F102),Paramètres!$C$78)*Paramètres!$C$79+MAX(0,MAX(0,F$59)+Paramètres!$C$86*F102-Paramètres!$C$78)*Paramètres!$C$80)-(MIN(MAX(0,MAX(0,F$59)),Paramètres!$C$78)*Paramètres!$C$79+MAX(0,MAX(0,F$59)-Paramètres!$C$78)*Paramètres!$C$80))</f>
        <v>149844.669502716</v>
      </c>
      <c r="G146" s="24" t="n">
        <f aca="false">G145+G$66+Paramètres!$C$86*G102-((MIN(MAX(0,MAX(0,G$59)+Paramètres!$C$86*G102),Paramètres!$C$78)*Paramètres!$C$79+MAX(0,MAX(0,G$59)+Paramètres!$C$86*G102-Paramètres!$C$78)*Paramètres!$C$80)-(MIN(MAX(0,MAX(0,G$59)),Paramètres!$C$78)*Paramètres!$C$79+MAX(0,MAX(0,G$59)-Paramètres!$C$78)*Paramètres!$C$80))</f>
        <v>263460.922191835</v>
      </c>
      <c r="H146" s="24" t="n">
        <f aca="false">H145+H$66+Paramètres!$C$86*H102-((MIN(MAX(0,MAX(0,H$59)+Paramètres!$C$86*H102),Paramètres!$C$78)*Paramètres!$C$79+MAX(0,MAX(0,H$59)+Paramètres!$C$86*H102-Paramètres!$C$78)*Paramètres!$C$80)-(MIN(MAX(0,MAX(0,H$59)),Paramètres!$C$78)*Paramètres!$C$79+MAX(0,MAX(0,H$59)-Paramètres!$C$78)*Paramètres!$C$80))</f>
        <v>373712.388522348</v>
      </c>
      <c r="I146" s="24" t="n">
        <f aca="false">I145+I$66+Paramètres!$C$86*I102-((MIN(MAX(0,MAX(0,I$59)+Paramètres!$C$86*I102),Paramètres!$C$78)*Paramètres!$C$79+MAX(0,MAX(0,I$59)+Paramètres!$C$86*I102-Paramètres!$C$78)*Paramètres!$C$80)-(MIN(MAX(0,MAX(0,I$59)),Paramètres!$C$78)*Paramètres!$C$79+MAX(0,MAX(0,I$59)-Paramètres!$C$78)*Paramètres!$C$80))</f>
        <v>480332.537227544</v>
      </c>
      <c r="J146" s="24" t="n">
        <f aca="false">J145+J$66+Paramètres!$C$86*J102-((MIN(MAX(0,MAX(0,J$59)+Paramètres!$C$86*J102),Paramètres!$C$78)*Paramètres!$C$79+MAX(0,MAX(0,J$59)+Paramètres!$C$86*J102-Paramètres!$C$78)*Paramètres!$C$80)-(MIN(MAX(0,MAX(0,J$59)),Paramètres!$C$78)*Paramètres!$C$79+MAX(0,MAX(0,J$59)-Paramètres!$C$78)*Paramètres!$C$80))</f>
        <v>533878.600971507</v>
      </c>
      <c r="K146" s="24" t="n">
        <f aca="false">K145+K$66+Paramètres!$C$86*K102-((MIN(MAX(0,MAX(0,K$59)+Paramètres!$C$86*K102),Paramètres!$C$78)*Paramètres!$C$79+MAX(0,MAX(0,K$59)+Paramètres!$C$86*K102-Paramètres!$C$78)*Paramètres!$C$80)-(MIN(MAX(0,MAX(0,K$59)),Paramètres!$C$78)*Paramètres!$C$79+MAX(0,MAX(0,K$59)-Paramètres!$C$78)*Paramètres!$C$80))</f>
        <v>632975.472100378</v>
      </c>
      <c r="L146" s="24" t="n">
        <f aca="false">L145+L$66+Paramètres!$C$86*L102-((MIN(MAX(0,MAX(0,L$59)+Paramètres!$C$86*L102),Paramètres!$C$78)*Paramètres!$C$79+MAX(0,MAX(0,L$59)+Paramètres!$C$86*L102-Paramètres!$C$78)*Paramètres!$C$80)-(MIN(MAX(0,MAX(0,L$59)),Paramètres!$C$78)*Paramètres!$C$79+MAX(0,MAX(0,L$59)-Paramètres!$C$78)*Paramètres!$C$80))</f>
        <v>781620.778793685</v>
      </c>
      <c r="M146" s="24" t="n">
        <f aca="false">M145+M$66+Paramètres!$C$86*M102-((MIN(MAX(0,MAX(0,M$59)+Paramètres!$C$86*M102),Paramètres!$C$78)*Paramètres!$C$79+MAX(0,MAX(0,M$59)+Paramètres!$C$86*M102-Paramètres!$C$78)*Paramètres!$C$80)-(MIN(MAX(0,MAX(0,M$59)),Paramètres!$C$78)*Paramètres!$C$79+MAX(0,MAX(0,M$59)-Paramètres!$C$78)*Paramètres!$C$80))</f>
        <v>1029362.95661586</v>
      </c>
      <c r="N146" s="24" t="n">
        <f aca="false">N145+N$66+Paramètres!$C$86*N102-((MIN(MAX(0,MAX(0,N$59)+Paramètres!$C$86*N102),Paramètres!$C$78)*Paramètres!$C$79+MAX(0,MAX(0,N$59)+Paramètres!$C$86*N102-Paramètres!$C$78)*Paramètres!$C$80)-(MIN(MAX(0,MAX(0,N$59)),Paramètres!$C$78)*Paramètres!$C$79+MAX(0,MAX(0,N$59)-Paramètres!$C$78)*Paramètres!$C$80))</f>
        <v>1277105.13443804</v>
      </c>
    </row>
    <row r="147" customFormat="false" ht="15" hidden="false" customHeight="false" outlineLevel="0" collapsed="false">
      <c r="B147" s="11" t="s">
        <v>327</v>
      </c>
      <c r="C147" s="24" t="n">
        <f aca="false">C146+C$66+Paramètres!$C$86*C103-((MIN(MAX(0,MAX(0,C$59)+Paramètres!$C$86*C103),Paramètres!$C$78)*Paramètres!$C$79+MAX(0,MAX(0,C$59)+Paramètres!$C$86*C103-Paramètres!$C$78)*Paramètres!$C$80)-(MIN(MAX(0,MAX(0,C$59)),Paramètres!$C$78)*Paramètres!$C$79+MAX(0,MAX(0,C$59)-Paramètres!$C$78)*Paramètres!$C$80))</f>
        <v>409444.662004347</v>
      </c>
      <c r="D147" s="24" t="n">
        <f aca="false">D146+D$66+Paramètres!$C$86*D103-((MIN(MAX(0,MAX(0,D$59)+Paramètres!$C$86*D103),Paramètres!$C$78)*Paramètres!$C$79+MAX(0,MAX(0,D$59)+Paramètres!$C$86*D103-Paramètres!$C$78)*Paramètres!$C$80)-(MIN(MAX(0,MAX(0,D$59)),Paramètres!$C$78)*Paramètres!$C$79+MAX(0,MAX(0,D$59)-Paramètres!$C$78)*Paramètres!$C$80))</f>
        <v>0</v>
      </c>
      <c r="E147" s="24" t="n">
        <f aca="false">E146+E$66+Paramètres!$C$86*E103-((MIN(MAX(0,MAX(0,E$59)+Paramètres!$C$86*E103),Paramètres!$C$78)*Paramètres!$C$79+MAX(0,MAX(0,E$59)+Paramètres!$C$86*E103-Paramètres!$C$78)*Paramètres!$C$80)-(MIN(MAX(0,MAX(0,E$59)),Paramètres!$C$78)*Paramètres!$C$79+MAX(0,MAX(0,E$59)-Paramètres!$C$78)*Paramètres!$C$80))</f>
        <v>33868.1841713201</v>
      </c>
      <c r="F147" s="24" t="n">
        <f aca="false">F146+F$66+Paramètres!$C$86*F103-((MIN(MAX(0,MAX(0,F$59)+Paramètres!$C$86*F103),Paramètres!$C$78)*Paramètres!$C$79+MAX(0,MAX(0,F$59)+Paramètres!$C$86*F103-Paramètres!$C$78)*Paramètres!$C$80)-(MIN(MAX(0,MAX(0,F$59)),Paramètres!$C$78)*Paramètres!$C$79+MAX(0,MAX(0,F$59)-Paramètres!$C$78)*Paramètres!$C$80))</f>
        <v>164352.322733945</v>
      </c>
      <c r="G147" s="24" t="n">
        <f aca="false">G146+G$66+Paramètres!$C$86*G103-((MIN(MAX(0,MAX(0,G$59)+Paramètres!$C$86*G103),Paramètres!$C$78)*Paramètres!$C$79+MAX(0,MAX(0,G$59)+Paramètres!$C$86*G103-Paramètres!$C$78)*Paramètres!$C$80)-(MIN(MAX(0,MAX(0,G$59)),Paramètres!$C$78)*Paramètres!$C$79+MAX(0,MAX(0,G$59)-Paramètres!$C$78)*Paramètres!$C$80))</f>
        <v>288968.667724751</v>
      </c>
      <c r="H147" s="24" t="n">
        <f aca="false">H146+H$66+Paramètres!$C$86*H103-((MIN(MAX(0,MAX(0,H$59)+Paramètres!$C$86*H103),Paramètres!$C$78)*Paramètres!$C$79+MAX(0,MAX(0,H$59)+Paramètres!$C$86*H103-Paramètres!$C$78)*Paramètres!$C$80)-(MIN(MAX(0,MAX(0,H$59)),Paramètres!$C$78)*Paramètres!$C$79+MAX(0,MAX(0,H$59)-Paramètres!$C$78)*Paramètres!$C$80))</f>
        <v>409444.662004347</v>
      </c>
      <c r="I147" s="24" t="n">
        <f aca="false">I146+I$66+Paramètres!$C$86*I103-((MIN(MAX(0,MAX(0,I$59)+Paramètres!$C$86*I103),Paramètres!$C$78)*Paramètres!$C$79+MAX(0,MAX(0,I$59)+Paramètres!$C$86*I103-Paramètres!$C$78)*Paramètres!$C$80)-(MIN(MAX(0,MAX(0,I$59)),Paramètres!$C$78)*Paramètres!$C$79+MAX(0,MAX(0,I$59)-Paramètres!$C$78)*Paramètres!$C$80))</f>
        <v>526066.372362532</v>
      </c>
      <c r="J147" s="24" t="n">
        <f aca="false">J146+J$66+Paramètres!$C$86*J103-((MIN(MAX(0,MAX(0,J$59)+Paramètres!$C$86*J103),Paramètres!$C$78)*Paramètres!$C$79+MAX(0,MAX(0,J$59)+Paramètres!$C$86*J103-Paramètres!$C$78)*Paramètres!$C$80)-(MIN(MAX(0,MAX(0,J$59)),Paramètres!$C$78)*Paramètres!$C$79+MAX(0,MAX(0,J$59)-Paramètres!$C$78)*Paramètres!$C$80))</f>
        <v>584710.710034655</v>
      </c>
      <c r="K147" s="24" t="n">
        <f aca="false">K146+K$66+Paramètres!$C$86*K103-((MIN(MAX(0,MAX(0,K$59)+Paramètres!$C$86*K103),Paramètres!$C$78)*Paramètres!$C$79+MAX(0,MAX(0,K$59)+Paramètres!$C$86*K103-Paramètres!$C$78)*Paramètres!$C$80)-(MIN(MAX(0,MAX(0,K$59)),Paramètres!$C$78)*Paramètres!$C$79+MAX(0,MAX(0,K$59)-Paramètres!$C$78)*Paramètres!$C$80))</f>
        <v>693242.877786903</v>
      </c>
      <c r="L147" s="24" t="n">
        <f aca="false">L146+L$66+Paramètres!$C$86*L103-((MIN(MAX(0,MAX(0,L$59)+Paramètres!$C$86*L103),Paramètres!$C$78)*Paramètres!$C$79+MAX(0,MAX(0,L$59)+Paramètres!$C$86*L103-Paramètres!$C$78)*Paramètres!$C$80)-(MIN(MAX(0,MAX(0,L$59)),Paramètres!$C$78)*Paramètres!$C$79+MAX(0,MAX(0,L$59)-Paramètres!$C$78)*Paramètres!$C$80))</f>
        <v>856041.129415275</v>
      </c>
      <c r="M147" s="24" t="n">
        <f aca="false">M146+M$66+Paramètres!$C$86*M103-((MIN(MAX(0,MAX(0,M$59)+Paramètres!$C$86*M103),Paramètres!$C$78)*Paramètres!$C$79+MAX(0,MAX(0,M$59)+Paramètres!$C$86*M103-Paramètres!$C$78)*Paramètres!$C$80)-(MIN(MAX(0,MAX(0,M$59)),Paramètres!$C$78)*Paramètres!$C$79+MAX(0,MAX(0,M$59)-Paramètres!$C$78)*Paramètres!$C$80))</f>
        <v>1127371.54879589</v>
      </c>
      <c r="N147" s="24" t="n">
        <f aca="false">N146+N$66+Paramètres!$C$86*N103-((MIN(MAX(0,MAX(0,N$59)+Paramètres!$C$86*N103),Paramètres!$C$78)*Paramètres!$C$79+MAX(0,MAX(0,N$59)+Paramètres!$C$86*N103-Paramètres!$C$78)*Paramètres!$C$80)-(MIN(MAX(0,MAX(0,N$59)),Paramètres!$C$78)*Paramètres!$C$79+MAX(0,MAX(0,N$59)-Paramètres!$C$78)*Paramètres!$C$80))</f>
        <v>1398701.96817651</v>
      </c>
    </row>
    <row r="148" customFormat="false" ht="15" hidden="false" customHeight="false" outlineLevel="0" collapsed="false">
      <c r="B148" s="11" t="s">
        <v>328</v>
      </c>
      <c r="C148" s="24" t="n">
        <f aca="false">C147+C$66+Paramètres!$C$86*C104-((MIN(MAX(0,MAX(0,C$59)+Paramètres!$C$86*C104),Paramètres!$C$78)*Paramètres!$C$79+MAX(0,MAX(0,C$59)+Paramètres!$C$86*C104-Paramètres!$C$78)*Paramètres!$C$80)-(MIN(MAX(0,MAX(0,C$59)),Paramètres!$C$78)*Paramètres!$C$79+MAX(0,MAX(0,C$59)-Paramètres!$C$78)*Paramètres!$C$80))</f>
        <v>446080.362775207</v>
      </c>
      <c r="D148" s="24" t="n">
        <f aca="false">D147+D$66+Paramètres!$C$86*D104-((MIN(MAX(0,MAX(0,D$59)+Paramètres!$C$86*D104),Paramètres!$C$78)*Paramètres!$C$79+MAX(0,MAX(0,D$59)+Paramètres!$C$86*D104-Paramètres!$C$78)*Paramètres!$C$80)-(MIN(MAX(0,MAX(0,D$59)),Paramètres!$C$78)*Paramètres!$C$79+MAX(0,MAX(0,D$59)-Paramètres!$C$78)*Paramètres!$C$80))</f>
        <v>0</v>
      </c>
      <c r="E148" s="24" t="n">
        <f aca="false">E147+E$66+Paramètres!$C$86*E104-((MIN(MAX(0,MAX(0,E$59)+Paramètres!$C$86*E104),Paramètres!$C$78)*Paramètres!$C$79+MAX(0,MAX(0,E$59)+Paramètres!$C$86*E104-Paramètres!$C$78)*Paramètres!$C$80)-(MIN(MAX(0,MAX(0,E$59)),Paramètres!$C$78)*Paramètres!$C$79+MAX(0,MAX(0,E$59)-Paramètres!$C$78)*Paramètres!$C$80))</f>
        <v>36942.996465167</v>
      </c>
      <c r="F148" s="24" t="n">
        <f aca="false">F147+F$66+Paramètres!$C$86*F104-((MIN(MAX(0,MAX(0,F$59)+Paramètres!$C$86*F104),Paramètres!$C$78)*Paramètres!$C$79+MAX(0,MAX(0,F$59)+Paramètres!$C$86*F104-Paramètres!$C$78)*Paramètres!$C$80)-(MIN(MAX(0,MAX(0,F$59)),Paramètres!$C$78)*Paramètres!$C$79+MAX(0,MAX(0,F$59)-Paramètres!$C$78)*Paramètres!$C$80))</f>
        <v>179273.481184848</v>
      </c>
      <c r="G148" s="24" t="n">
        <f aca="false">G147+G$66+Paramètres!$C$86*G104-((MIN(MAX(0,MAX(0,G$59)+Paramètres!$C$86*G104),Paramètres!$C$78)*Paramètres!$C$79+MAX(0,MAX(0,G$59)+Paramètres!$C$86*G104-Paramètres!$C$78)*Paramètres!$C$80)-(MIN(MAX(0,MAX(0,G$59)),Paramètres!$C$78)*Paramètres!$C$79+MAX(0,MAX(0,G$59)-Paramètres!$C$78)*Paramètres!$C$80))</f>
        <v>315203.449240113</v>
      </c>
      <c r="H148" s="24" t="n">
        <f aca="false">H147+H$66+Paramètres!$C$86*H104-((MIN(MAX(0,MAX(0,H$59)+Paramètres!$C$86*H104),Paramètres!$C$78)*Paramètres!$C$79+MAX(0,MAX(0,H$59)+Paramètres!$C$86*H104-Paramètres!$C$78)*Paramètres!$C$80)-(MIN(MAX(0,MAX(0,H$59)),Paramètres!$C$78)*Paramètres!$C$79+MAX(0,MAX(0,H$59)-Paramètres!$C$78)*Paramètres!$C$80))</f>
        <v>446080.362775207</v>
      </c>
      <c r="I148" s="24" t="n">
        <f aca="false">I147+I$66+Paramètres!$C$86*I104-((MIN(MAX(0,MAX(0,I$59)+Paramètres!$C$86*I104),Paramètres!$C$78)*Paramètres!$C$79+MAX(0,MAX(0,I$59)+Paramètres!$C$86*I104-Paramètres!$C$78)*Paramètres!$C$80)-(MIN(MAX(0,MAX(0,I$59)),Paramètres!$C$78)*Paramètres!$C$79+MAX(0,MAX(0,I$59)-Paramètres!$C$78)*Paramètres!$C$80))</f>
        <v>572958.879254395</v>
      </c>
      <c r="J148" s="24" t="n">
        <f aca="false">J147+J$66+Paramètres!$C$86*J104-((MIN(MAX(0,MAX(0,J$59)+Paramètres!$C$86*J104),Paramètres!$C$78)*Paramètres!$C$79+MAX(0,MAX(0,J$59)+Paramètres!$C$86*J104-Paramètres!$C$78)*Paramètres!$C$80)-(MIN(MAX(0,MAX(0,J$59)),Paramètres!$C$78)*Paramètres!$C$79+MAX(0,MAX(0,J$59)-Paramètres!$C$78)*Paramètres!$C$80))</f>
        <v>636830.656186907</v>
      </c>
      <c r="K148" s="24" t="n">
        <f aca="false">K147+K$66+Paramètres!$C$86*K104-((MIN(MAX(0,MAX(0,K$59)+Paramètres!$C$86*K104),Paramètres!$C$78)*Paramètres!$C$79+MAX(0,MAX(0,K$59)+Paramètres!$C$86*K104-Paramètres!$C$78)*Paramètres!$C$80)-(MIN(MAX(0,MAX(0,K$59)),Paramètres!$C$78)*Paramètres!$C$79+MAX(0,MAX(0,K$59)-Paramètres!$C$78)*Paramètres!$C$80))</f>
        <v>755037.164843051</v>
      </c>
      <c r="L148" s="24" t="n">
        <f aca="false">L147+L$66+Paramètres!$C$86*L104-((MIN(MAX(0,MAX(0,L$59)+Paramètres!$C$86*L104),Paramètres!$C$78)*Paramètres!$C$79+MAX(0,MAX(0,L$59)+Paramètres!$C$86*L104-Paramètres!$C$78)*Paramètres!$C$80)-(MIN(MAX(0,MAX(0,L$59)),Paramètres!$C$78)*Paramètres!$C$79+MAX(0,MAX(0,L$59)-Paramètres!$C$78)*Paramètres!$C$80))</f>
        <v>932346.927827267</v>
      </c>
      <c r="M148" s="24" t="n">
        <f aca="false">M147+M$66+Paramètres!$C$86*M104-((MIN(MAX(0,MAX(0,M$59)+Paramètres!$C$86*M104),Paramètres!$C$78)*Paramètres!$C$79+MAX(0,MAX(0,M$59)+Paramètres!$C$86*M104-Paramètres!$C$78)*Paramètres!$C$80)-(MIN(MAX(0,MAX(0,M$59)),Paramètres!$C$78)*Paramètres!$C$79+MAX(0,MAX(0,M$59)-Paramètres!$C$78)*Paramètres!$C$80))</f>
        <v>1227863.19946763</v>
      </c>
      <c r="N148" s="24" t="n">
        <f aca="false">N147+N$66+Paramètres!$C$86*N104-((MIN(MAX(0,MAX(0,N$59)+Paramètres!$C$86*N104),Paramètres!$C$78)*Paramètres!$C$79+MAX(0,MAX(0,N$59)+Paramètres!$C$86*N104-Paramètres!$C$78)*Paramètres!$C$80)-(MIN(MAX(0,MAX(0,N$59)),Paramètres!$C$78)*Paramètres!$C$79+MAX(0,MAX(0,N$59)-Paramètres!$C$78)*Paramètres!$C$80))</f>
        <v>1523379.47110799</v>
      </c>
    </row>
    <row r="149" customFormat="false" ht="15" hidden="false" customHeight="false" outlineLevel="0" collapsed="false">
      <c r="B149" s="11" t="s">
        <v>329</v>
      </c>
      <c r="C149" s="24" t="n">
        <f aca="false">C148+C$66+Paramètres!$C$86*C105-((MIN(MAX(0,MAX(0,C$59)+Paramètres!$C$86*C105),Paramètres!$C$78)*Paramètres!$C$79+MAX(0,MAX(0,C$59)+Paramètres!$C$86*C105-Paramètres!$C$78)*Paramètres!$C$80)-(MIN(MAX(0,MAX(0,C$59)),Paramètres!$C$78)*Paramètres!$C$79+MAX(0,MAX(0,C$59)-Paramètres!$C$78)*Paramètres!$C$80))</f>
        <v>483678.213608702</v>
      </c>
      <c r="D149" s="24" t="n">
        <f aca="false">D148+D$66+Paramètres!$C$86*D105-((MIN(MAX(0,MAX(0,D$59)+Paramètres!$C$86*D105),Paramètres!$C$78)*Paramètres!$C$79+MAX(0,MAX(0,D$59)+Paramètres!$C$86*D105-Paramètres!$C$78)*Paramètres!$C$80)-(MIN(MAX(0,MAX(0,D$59)),Paramètres!$C$78)*Paramètres!$C$79+MAX(0,MAX(0,D$59)-Paramètres!$C$78)*Paramètres!$C$80))</f>
        <v>0</v>
      </c>
      <c r="E149" s="24" t="n">
        <f aca="false">E148+E$66+Paramètres!$C$86*E105-((MIN(MAX(0,MAX(0,E$59)+Paramètres!$C$86*E105),Paramètres!$C$78)*Paramètres!$C$79+MAX(0,MAX(0,E$59)+Paramètres!$C$86*E105-Paramètres!$C$78)*Paramètres!$C$80)-(MIN(MAX(0,MAX(0,E$59)),Paramètres!$C$78)*Paramètres!$C$79+MAX(0,MAX(0,E$59)-Paramètres!$C$78)*Paramètres!$C$80))</f>
        <v>40108.7291892205</v>
      </c>
      <c r="F149" s="24" t="n">
        <f aca="false">F148+F$66+Paramètres!$C$86*F105-((MIN(MAX(0,MAX(0,F$59)+Paramètres!$C$86*F105),Paramètres!$C$78)*Paramètres!$C$79+MAX(0,MAX(0,F$59)+Paramètres!$C$86*F105-Paramètres!$C$78)*Paramètres!$C$80)-(MIN(MAX(0,MAX(0,F$59)),Paramètres!$C$78)*Paramètres!$C$79+MAX(0,MAX(0,F$59)-Paramètres!$C$78)*Paramètres!$C$80))</f>
        <v>194635.849705144</v>
      </c>
      <c r="G149" s="24" t="n">
        <f aca="false">G148+G$66+Paramètres!$C$86*G105-((MIN(MAX(0,MAX(0,G$59)+Paramètres!$C$86*G105),Paramètres!$C$78)*Paramètres!$C$79+MAX(0,MAX(0,G$59)+Paramètres!$C$86*G105-Paramètres!$C$78)*Paramètres!$C$80)-(MIN(MAX(0,MAX(0,G$59)),Paramètres!$C$78)*Paramètres!$C$79+MAX(0,MAX(0,G$59)-Paramètres!$C$78)*Paramètres!$C$80))</f>
        <v>342213.978148747</v>
      </c>
      <c r="H149" s="24" t="n">
        <f aca="false">H148+H$66+Paramètres!$C$86*H105-((MIN(MAX(0,MAX(0,H$59)+Paramètres!$C$86*H105),Paramètres!$C$78)*Paramètres!$C$79+MAX(0,MAX(0,H$59)+Paramètres!$C$86*H105-Paramètres!$C$78)*Paramètres!$C$80)-(MIN(MAX(0,MAX(0,H$59)),Paramètres!$C$78)*Paramètres!$C$79+MAX(0,MAX(0,H$59)-Paramètres!$C$78)*Paramètres!$C$80))</f>
        <v>483678.213608702</v>
      </c>
      <c r="I149" s="24" t="n">
        <f aca="false">I148+I$66+Paramètres!$C$86*I105-((MIN(MAX(0,MAX(0,I$59)+Paramètres!$C$86*I105),Paramètres!$C$78)*Paramètres!$C$79+MAX(0,MAX(0,I$59)+Paramètres!$C$86*I105-Paramètres!$C$78)*Paramètres!$C$80)-(MIN(MAX(0,MAX(0,I$59)),Paramètres!$C$78)*Paramètres!$C$79+MAX(0,MAX(0,I$59)-Paramètres!$C$78)*Paramètres!$C$80))</f>
        <v>621085.371567329</v>
      </c>
      <c r="J149" s="24" t="n">
        <f aca="false">J148+J$66+Paramètres!$C$86*J105-((MIN(MAX(0,MAX(0,J$59)+Paramètres!$C$86*J105),Paramètres!$C$78)*Paramètres!$C$79+MAX(0,MAX(0,J$59)+Paramètres!$C$86*J105-Paramètres!$C$78)*Paramètres!$C$80)-(MIN(MAX(0,MAX(0,J$59)),Paramètres!$C$78)*Paramètres!$C$79+MAX(0,MAX(0,J$59)-Paramètres!$C$78)*Paramètres!$C$80))</f>
        <v>690322.148839057</v>
      </c>
      <c r="K149" s="24" t="n">
        <f aca="false">K148+K$66+Paramètres!$C$86*K105-((MIN(MAX(0,MAX(0,K$59)+Paramètres!$C$86*K105),Paramètres!$C$78)*Paramètres!$C$79+MAX(0,MAX(0,K$59)+Paramètres!$C$86*K105-Paramètres!$C$78)*Paramètres!$C$80)-(MIN(MAX(0,MAX(0,K$59)),Paramètres!$C$78)*Paramètres!$C$79+MAX(0,MAX(0,K$59)-Paramètres!$C$78)*Paramètres!$C$80))</f>
        <v>818457.58055785</v>
      </c>
      <c r="L149" s="24" t="n">
        <f aca="false">L148+L$66+Paramètres!$C$86*L105-((MIN(MAX(0,MAX(0,L$59)+Paramètres!$C$86*L105),Paramètres!$C$78)*Paramètres!$C$79+MAX(0,MAX(0,L$59)+Paramètres!$C$86*L105-Paramètres!$C$78)*Paramètres!$C$80)-(MIN(MAX(0,MAX(0,L$59)),Paramètres!$C$78)*Paramètres!$C$79+MAX(0,MAX(0,L$59)-Paramètres!$C$78)*Paramètres!$C$80))</f>
        <v>1010660.72813604</v>
      </c>
      <c r="M149" s="24" t="n">
        <f aca="false">M148+M$66+Paramètres!$C$86*M105-((MIN(MAX(0,MAX(0,M$59)+Paramètres!$C$86*M105),Paramètres!$C$78)*Paramètres!$C$79+MAX(0,MAX(0,M$59)+Paramètres!$C$86*M105-Paramètres!$C$78)*Paramètres!$C$80)-(MIN(MAX(0,MAX(0,M$59)),Paramètres!$C$78)*Paramètres!$C$79+MAX(0,MAX(0,M$59)-Paramètres!$C$78)*Paramètres!$C$80))</f>
        <v>1330999.30743302</v>
      </c>
      <c r="N149" s="24" t="n">
        <f aca="false">N148+N$66+Paramètres!$C$86*N105-((MIN(MAX(0,MAX(0,N$59)+Paramètres!$C$86*N105),Paramètres!$C$78)*Paramètres!$C$79+MAX(0,MAX(0,N$59)+Paramètres!$C$86*N105-Paramètres!$C$78)*Paramètres!$C$80)-(MIN(MAX(0,MAX(0,N$59)),Paramètres!$C$78)*Paramètres!$C$79+MAX(0,MAX(0,N$59)-Paramètres!$C$78)*Paramètres!$C$80))</f>
        <v>1651337.88673001</v>
      </c>
    </row>
    <row r="150" customFormat="false" ht="15" hidden="false" customHeight="false" outlineLevel="0" collapsed="false">
      <c r="B150" s="11" t="s">
        <v>330</v>
      </c>
      <c r="C150" s="24" t="n">
        <f aca="false">C149+C$66+Paramètres!$C$86*C106-((MIN(MAX(0,MAX(0,C$59)+Paramètres!$C$86*C106),Paramètres!$C$78)*Paramètres!$C$79+MAX(0,MAX(0,C$59)+Paramètres!$C$86*C106-Paramètres!$C$78)*Paramètres!$C$80)-(MIN(MAX(0,MAX(0,C$59)),Paramètres!$C$78)*Paramètres!$C$79+MAX(0,MAX(0,C$59)-Paramètres!$C$78)*Paramètres!$C$80))</f>
        <v>522300.754258903</v>
      </c>
      <c r="D150" s="24" t="n">
        <f aca="false">D149+D$66+Paramètres!$C$86*D106-((MIN(MAX(0,MAX(0,D$59)+Paramètres!$C$86*D106),Paramètres!$C$78)*Paramètres!$C$79+MAX(0,MAX(0,D$59)+Paramètres!$C$86*D106-Paramètres!$C$78)*Paramètres!$C$80)-(MIN(MAX(0,MAX(0,D$59)),Paramètres!$C$78)*Paramètres!$C$79+MAX(0,MAX(0,D$59)-Paramètres!$C$78)*Paramètres!$C$80))</f>
        <v>0</v>
      </c>
      <c r="E150" s="24" t="n">
        <f aca="false">E149+E$66+Paramètres!$C$86*E106-((MIN(MAX(0,MAX(0,E$59)+Paramètres!$C$86*E106),Paramètres!$C$78)*Paramètres!$C$79+MAX(0,MAX(0,E$59)+Paramètres!$C$86*E106-Paramètres!$C$78)*Paramètres!$C$80)-(MIN(MAX(0,MAX(0,E$59)),Paramètres!$C$78)*Paramètres!$C$79+MAX(0,MAX(0,E$59)-Paramètres!$C$78)*Paramètres!$C$80))</f>
        <v>43371.4740123044</v>
      </c>
      <c r="F150" s="24" t="n">
        <f aca="false">F149+F$66+Paramètres!$C$86*F106-((MIN(MAX(0,MAX(0,F$59)+Paramètres!$C$86*F106),Paramètres!$C$78)*Paramètres!$C$79+MAX(0,MAX(0,F$59)+Paramètres!$C$86*F106-Paramètres!$C$78)*Paramètres!$C$80)-(MIN(MAX(0,MAX(0,F$59)),Paramètres!$C$78)*Paramètres!$C$79+MAX(0,MAX(0,F$59)-Paramètres!$C$78)*Paramètres!$C$80))</f>
        <v>210468.989369481</v>
      </c>
      <c r="G150" s="24" t="n">
        <f aca="false">G149+G$66+Paramètres!$C$86*G106-((MIN(MAX(0,MAX(0,G$59)+Paramètres!$C$86*G106),Paramètres!$C$78)*Paramètres!$C$79+MAX(0,MAX(0,G$59)+Paramètres!$C$86*G106-Paramètres!$C$78)*Paramètres!$C$80)-(MIN(MAX(0,MAX(0,G$59)),Paramètres!$C$78)*Paramètres!$C$79+MAX(0,MAX(0,G$59)-Paramètres!$C$78)*Paramètres!$C$80))</f>
        <v>370024.689289285</v>
      </c>
      <c r="H150" s="24" t="n">
        <f aca="false">H149+H$66+Paramètres!$C$86*H106-((MIN(MAX(0,MAX(0,H$59)+Paramètres!$C$86*H106),Paramètres!$C$78)*Paramètres!$C$79+MAX(0,MAX(0,H$59)+Paramètres!$C$86*H106-Paramètres!$C$78)*Paramètres!$C$80)-(MIN(MAX(0,MAX(0,H$59)),Paramètres!$C$78)*Paramètres!$C$79+MAX(0,MAX(0,H$59)-Paramètres!$C$78)*Paramètres!$C$80))</f>
        <v>522300.754258903</v>
      </c>
      <c r="I150" s="24" t="n">
        <f aca="false">I149+I$66+Paramètres!$C$86*I106-((MIN(MAX(0,MAX(0,I$59)+Paramètres!$C$86*I106),Paramètres!$C$78)*Paramètres!$C$79+MAX(0,MAX(0,I$59)+Paramètres!$C$86*I106-Paramètres!$C$78)*Paramètres!$C$80)-(MIN(MAX(0,MAX(0,I$59)),Paramètres!$C$78)*Paramètres!$C$79+MAX(0,MAX(0,I$59)-Paramètres!$C$78)*Paramètres!$C$80))</f>
        <v>670526.058353704</v>
      </c>
      <c r="J150" s="24" t="n">
        <f aca="false">J149+J$66+Paramètres!$C$86*J106-((MIN(MAX(0,MAX(0,J$59)+Paramètres!$C$86*J106),Paramètres!$C$78)*Paramètres!$C$79+MAX(0,MAX(0,J$59)+Paramètres!$C$86*J106-Paramètres!$C$78)*Paramètres!$C$80)-(MIN(MAX(0,MAX(0,J$59)),Paramètres!$C$78)*Paramètres!$C$79+MAX(0,MAX(0,J$59)-Paramètres!$C$78)*Paramètres!$C$80))</f>
        <v>745274.338513595</v>
      </c>
      <c r="K150" s="24" t="n">
        <f aca="false">K149+K$66+Paramètres!$C$86*K106-((MIN(MAX(0,MAX(0,K$59)+Paramètres!$C$86*K106),Paramètres!$C$78)*Paramètres!$C$79+MAX(0,MAX(0,K$59)+Paramètres!$C$86*K106-Paramètres!$C$78)*Paramètres!$C$80)-(MIN(MAX(0,MAX(0,K$59)),Paramètres!$C$78)*Paramètres!$C$79+MAX(0,MAX(0,K$59)-Paramètres!$C$78)*Paramètres!$C$80))</f>
        <v>883609.82329411</v>
      </c>
      <c r="L150" s="24" t="n">
        <f aca="false">L149+L$66+Paramètres!$C$86*L106-((MIN(MAX(0,MAX(0,L$59)+Paramètres!$C$86*L106),Paramètres!$C$78)*Paramètres!$C$79+MAX(0,MAX(0,L$59)+Paramètres!$C$86*L106-Paramètres!$C$78)*Paramètres!$C$80)-(MIN(MAX(0,MAX(0,L$59)),Paramètres!$C$78)*Paramètres!$C$79+MAX(0,MAX(0,L$59)-Paramètres!$C$78)*Paramètres!$C$80))</f>
        <v>1091113.05046488</v>
      </c>
      <c r="M150" s="24" t="n">
        <f aca="false">M149+M$66+Paramètres!$C$86*M106-((MIN(MAX(0,MAX(0,M$59)+Paramètres!$C$86*M106),Paramètres!$C$78)*Paramètres!$C$79+MAX(0,MAX(0,M$59)+Paramètres!$C$86*M106-Paramètres!$C$78)*Paramètres!$C$80)-(MIN(MAX(0,MAX(0,M$59)),Paramètres!$C$78)*Paramètres!$C$79+MAX(0,MAX(0,M$59)-Paramètres!$C$78)*Paramètres!$C$80))</f>
        <v>1436951.76241617</v>
      </c>
      <c r="N150" s="24" t="n">
        <f aca="false">N149+N$66+Paramètres!$C$86*N106-((MIN(MAX(0,MAX(0,N$59)+Paramètres!$C$86*N106),Paramètres!$C$78)*Paramètres!$C$79+MAX(0,MAX(0,N$59)+Paramètres!$C$86*N106-Paramètres!$C$78)*Paramètres!$C$80)-(MIN(MAX(0,MAX(0,N$59)),Paramètres!$C$78)*Paramètres!$C$79+MAX(0,MAX(0,N$59)-Paramètres!$C$78)*Paramètres!$C$80))</f>
        <v>1782790.47436746</v>
      </c>
    </row>
    <row r="151" customFormat="false" ht="15" hidden="false" customHeight="false" outlineLevel="0" collapsed="false">
      <c r="B151" s="11" t="s">
        <v>331</v>
      </c>
      <c r="C151" s="24" t="n">
        <f aca="false">C150+C$66+Paramètres!$C$86*C107-((MIN(MAX(0,MAX(0,C$59)+Paramètres!$C$86*C107),Paramètres!$C$78)*Paramètres!$C$79+MAX(0,MAX(0,C$59)+Paramètres!$C$86*C107-Paramètres!$C$78)*Paramètres!$C$80)-(MIN(MAX(0,MAX(0,C$59)),Paramètres!$C$78)*Paramètres!$C$79+MAX(0,MAX(0,C$59)-Paramètres!$C$78)*Paramètres!$C$80))</f>
        <v>562014.589563898</v>
      </c>
      <c r="D151" s="24" t="n">
        <f aca="false">D150+D$66+Paramètres!$C$86*D107-((MIN(MAX(0,MAX(0,D$59)+Paramètres!$C$86*D107),Paramètres!$C$78)*Paramètres!$C$79+MAX(0,MAX(0,D$59)+Paramètres!$C$86*D107-Paramètres!$C$78)*Paramètres!$C$80)-(MIN(MAX(0,MAX(0,D$59)),Paramètres!$C$78)*Paramètres!$C$79+MAX(0,MAX(0,D$59)-Paramètres!$C$78)*Paramètres!$C$80))</f>
        <v>0</v>
      </c>
      <c r="E151" s="24" t="n">
        <f aca="false">E150+E$66+Paramètres!$C$86*E107-((MIN(MAX(0,MAX(0,E$59)+Paramètres!$C$86*E107),Paramètres!$C$78)*Paramètres!$C$79+MAX(0,MAX(0,E$59)+Paramètres!$C$86*E107-Paramètres!$C$78)*Paramètres!$C$80)-(MIN(MAX(0,MAX(0,E$59)),Paramètres!$C$78)*Paramètres!$C$79+MAX(0,MAX(0,E$59)-Paramètres!$C$78)*Paramètres!$C$80))</f>
        <v>46737.7307450537</v>
      </c>
      <c r="F151" s="24" t="n">
        <f aca="false">F150+F$66+Paramètres!$C$86*F107-((MIN(MAX(0,MAX(0,F$59)+Paramètres!$C$86*F107),Paramètres!$C$78)*Paramètres!$C$79+MAX(0,MAX(0,F$59)+Paramètres!$C$86*F107-Paramètres!$C$78)*Paramètres!$C$80)-(MIN(MAX(0,MAX(0,F$59)),Paramètres!$C$78)*Paramètres!$C$79+MAX(0,MAX(0,F$59)-Paramètres!$C$78)*Paramètres!$C$80))</f>
        <v>226804.441844509</v>
      </c>
      <c r="G151" s="24" t="n">
        <f aca="false">G150+G$66+Paramètres!$C$86*G107-((MIN(MAX(0,MAX(0,G$59)+Paramètres!$C$86*G107),Paramètres!$C$78)*Paramètres!$C$79+MAX(0,MAX(0,G$59)+Paramètres!$C$86*G107-Paramètres!$C$78)*Paramètres!$C$80)-(MIN(MAX(0,MAX(0,G$59)),Paramètres!$C$78)*Paramètres!$C$79+MAX(0,MAX(0,G$59)-Paramètres!$C$78)*Paramètres!$C$80))</f>
        <v>398614.263685699</v>
      </c>
      <c r="H151" s="24" t="n">
        <f aca="false">H150+H$66+Paramètres!$C$86*H107-((MIN(MAX(0,MAX(0,H$59)+Paramètres!$C$86*H107),Paramètres!$C$78)*Paramètres!$C$79+MAX(0,MAX(0,H$59)+Paramètres!$C$86*H107-Paramètres!$C$78)*Paramètres!$C$80)-(MIN(MAX(0,MAX(0,H$59)),Paramètres!$C$78)*Paramètres!$C$79+MAX(0,MAX(0,H$59)-Paramètres!$C$78)*Paramètres!$C$80))</f>
        <v>562014.589563898</v>
      </c>
      <c r="I151" s="24" t="n">
        <f aca="false">I150+I$66+Paramètres!$C$86*I107-((MIN(MAX(0,MAX(0,I$59)+Paramètres!$C$86*I107),Paramètres!$C$78)*Paramètres!$C$79+MAX(0,MAX(0,I$59)+Paramètres!$C$86*I107-Paramètres!$C$78)*Paramètres!$C$80)-(MIN(MAX(0,MAX(0,I$59)),Paramètres!$C$78)*Paramètres!$C$79+MAX(0,MAX(0,I$59)-Paramètres!$C$78)*Paramètres!$C$80))</f>
        <v>721366.362254294</v>
      </c>
      <c r="J151" s="24" t="n">
        <f aca="false">J150+J$66+Paramètres!$C$86*J107-((MIN(MAX(0,MAX(0,J$59)+Paramètres!$C$86*J107),Paramètres!$C$78)*Paramètres!$C$79+MAX(0,MAX(0,J$59)+Paramètres!$C$86*J107-Paramètres!$C$78)*Paramètres!$C$80)-(MIN(MAX(0,MAX(0,J$59)),Paramètres!$C$78)*Paramètres!$C$79+MAX(0,MAX(0,J$59)-Paramètres!$C$78)*Paramètres!$C$80))</f>
        <v>801782.170516979</v>
      </c>
      <c r="K151" s="24" t="n">
        <f aca="false">K150+K$66+Paramètres!$C$86*K107-((MIN(MAX(0,MAX(0,K$59)+Paramètres!$C$86*K107),Paramètres!$C$78)*Paramètres!$C$79+MAX(0,MAX(0,K$59)+Paramètres!$C$86*K107-Paramètres!$C$78)*Paramètres!$C$80)-(MIN(MAX(0,MAX(0,K$59)),Paramètres!$C$78)*Paramètres!$C$79+MAX(0,MAX(0,K$59)-Paramètres!$C$78)*Paramètres!$C$80))</f>
        <v>950606.461808227</v>
      </c>
      <c r="L151" s="24" t="n">
        <f aca="false">L150+L$66+Paramètres!$C$86*L107-((MIN(MAX(0,MAX(0,L$59)+Paramètres!$C$86*L107),Paramètres!$C$78)*Paramètres!$C$79+MAX(0,MAX(0,L$59)+Paramètres!$C$86*L107-Paramètres!$C$78)*Paramètres!$C$80)-(MIN(MAX(0,MAX(0,L$59)),Paramètres!$C$78)*Paramètres!$C$79+MAX(0,MAX(0,L$59)-Paramètres!$C$78)*Paramètres!$C$80))</f>
        <v>1173842.8987451</v>
      </c>
      <c r="M151" s="24" t="n">
        <f aca="false">M150+M$66+Paramètres!$C$86*M107-((MIN(MAX(0,MAX(0,M$59)+Paramètres!$C$86*M107),Paramètres!$C$78)*Paramètres!$C$79+MAX(0,MAX(0,M$59)+Paramètres!$C$86*M107-Paramètres!$C$78)*Paramètres!$C$80)-(MIN(MAX(0,MAX(0,M$59)),Paramètres!$C$78)*Paramètres!$C$79+MAX(0,MAX(0,M$59)-Paramètres!$C$78)*Paramètres!$C$80))</f>
        <v>1545903.62697322</v>
      </c>
      <c r="N151" s="24" t="n">
        <f aca="false">N150+N$66+Paramètres!$C$86*N107-((MIN(MAX(0,MAX(0,N$59)+Paramètres!$C$86*N107),Paramètres!$C$78)*Paramètres!$C$79+MAX(0,MAX(0,N$59)+Paramètres!$C$86*N107-Paramètres!$C$78)*Paramètres!$C$80)-(MIN(MAX(0,MAX(0,N$59)),Paramètres!$C$78)*Paramètres!$C$79+MAX(0,MAX(0,N$59)-Paramètres!$C$78)*Paramètres!$C$80))</f>
        <v>1917964.35520134</v>
      </c>
    </row>
    <row r="152" customFormat="false" ht="15" hidden="false" customHeight="false" outlineLevel="0" collapsed="false">
      <c r="B152" s="11" t="s">
        <v>332</v>
      </c>
      <c r="C152" s="24" t="n">
        <f aca="false">C151+C$66+Paramètres!$C$86*C108-((MIN(MAX(0,MAX(0,C$59)+Paramètres!$C$86*C108),Paramètres!$C$78)*Paramètres!$C$79+MAX(0,MAX(0,C$59)+Paramètres!$C$86*C108-Paramètres!$C$78)*Paramètres!$C$80)-(MIN(MAX(0,MAX(0,C$59)),Paramètres!$C$78)*Paramètres!$C$79+MAX(0,MAX(0,C$59)-Paramètres!$C$78)*Paramètres!$C$80))</f>
        <v>602890.653676247</v>
      </c>
      <c r="D152" s="24" t="n">
        <f aca="false">D151+D$66+Paramètres!$C$86*D108-((MIN(MAX(0,MAX(0,D$59)+Paramètres!$C$86*D108),Paramètres!$C$78)*Paramètres!$C$79+MAX(0,MAX(0,D$59)+Paramètres!$C$86*D108-Paramètres!$C$78)*Paramètres!$C$80)-(MIN(MAX(0,MAX(0,D$59)),Paramètres!$C$78)*Paramètres!$C$79+MAX(0,MAX(0,D$59)-Paramètres!$C$78)*Paramètres!$C$80))</f>
        <v>0</v>
      </c>
      <c r="E152" s="24" t="n">
        <f aca="false">E151+E$66+Paramètres!$C$86*E108-((MIN(MAX(0,MAX(0,E$59)+Paramètres!$C$86*E108),Paramètres!$C$78)*Paramètres!$C$79+MAX(0,MAX(0,E$59)+Paramètres!$C$86*E108-Paramètres!$C$78)*Paramètres!$C$80)-(MIN(MAX(0,MAX(0,E$59)),Paramètres!$C$78)*Paramètres!$C$79+MAX(0,MAX(0,E$59)-Paramètres!$C$78)*Paramètres!$C$80))</f>
        <v>50214.4346854159</v>
      </c>
      <c r="F152" s="24" t="n">
        <f aca="false">F151+F$66+Paramètres!$C$86*F108-((MIN(MAX(0,MAX(0,F$59)+Paramètres!$C$86*F108),Paramètres!$C$78)*Paramètres!$C$79+MAX(0,MAX(0,F$59)+Paramètres!$C$86*F108-Paramètres!$C$78)*Paramètres!$C$80)-(MIN(MAX(0,MAX(0,F$59)),Paramètres!$C$78)*Paramètres!$C$79+MAX(0,MAX(0,F$59)-Paramètres!$C$78)*Paramètres!$C$80))</f>
        <v>243675.862088547</v>
      </c>
      <c r="G152" s="24" t="n">
        <f aca="false">G151+G$66+Paramètres!$C$86*G108-((MIN(MAX(0,MAX(0,G$59)+Paramètres!$C$86*G108),Paramètres!$C$78)*Paramètres!$C$79+MAX(0,MAX(0,G$59)+Paramètres!$C$86*G108-Paramètres!$C$78)*Paramètres!$C$80)-(MIN(MAX(0,MAX(0,G$59)),Paramètres!$C$78)*Paramètres!$C$79+MAX(0,MAX(0,G$59)-Paramètres!$C$78)*Paramètres!$C$80))</f>
        <v>428033.327449623</v>
      </c>
      <c r="H152" s="24" t="n">
        <f aca="false">H151+H$66+Paramètres!$C$86*H108-((MIN(MAX(0,MAX(0,H$59)+Paramètres!$C$86*H108),Paramètres!$C$78)*Paramètres!$C$79+MAX(0,MAX(0,H$59)+Paramètres!$C$86*H108-Paramètres!$C$78)*Paramètres!$C$80)-(MIN(MAX(0,MAX(0,H$59)),Paramètres!$C$78)*Paramètres!$C$79+MAX(0,MAX(0,H$59)-Paramètres!$C$78)*Paramètres!$C$80))</f>
        <v>602890.653676247</v>
      </c>
      <c r="I152" s="24" t="n">
        <f aca="false">I151+I$66+Paramètres!$C$86*I108-((MIN(MAX(0,MAX(0,I$59)+Paramètres!$C$86*I108),Paramètres!$C$78)*Paramètres!$C$79+MAX(0,MAX(0,I$59)+Paramètres!$C$86*I108-Paramètres!$C$78)*Paramètres!$C$80)-(MIN(MAX(0,MAX(0,I$59)),Paramètres!$C$78)*Paramètres!$C$79+MAX(0,MAX(0,I$59)-Paramètres!$C$78)*Paramètres!$C$80))</f>
        <v>773697.258381522</v>
      </c>
      <c r="J152" s="24" t="n">
        <f aca="false">J151+J$66+Paramètres!$C$86*J108-((MIN(MAX(0,MAX(0,J$59)+Paramètres!$C$86*J108),Paramètres!$C$78)*Paramètres!$C$79+MAX(0,MAX(0,J$59)+Paramètres!$C$86*J108-Paramètres!$C$78)*Paramètres!$C$80)-(MIN(MAX(0,MAX(0,J$59)),Paramètres!$C$78)*Paramètres!$C$79+MAX(0,MAX(0,J$59)-Paramètres!$C$78)*Paramètres!$C$80))</f>
        <v>859946.761600582</v>
      </c>
      <c r="K152" s="24" t="n">
        <f aca="false">K151+K$66+Paramètres!$C$86*K108-((MIN(MAX(0,MAX(0,K$59)+Paramètres!$C$86*K108),Paramètres!$C$78)*Paramètres!$C$79+MAX(0,MAX(0,K$59)+Paramètres!$C$86*K108-Paramètres!$C$78)*Paramètres!$C$80)-(MIN(MAX(0,MAX(0,K$59)),Paramètres!$C$78)*Paramètres!$C$79+MAX(0,MAX(0,K$59)-Paramètres!$C$78)*Paramètres!$C$80))</f>
        <v>1019567.38182576</v>
      </c>
      <c r="L152" s="24" t="n">
        <f aca="false">L151+L$66+Paramètres!$C$86*L108-((MIN(MAX(0,MAX(0,L$59)+Paramètres!$C$86*L108),Paramètres!$C$78)*Paramètres!$C$79+MAX(0,MAX(0,L$59)+Paramètres!$C$86*L108-Paramètres!$C$78)*Paramètres!$C$80)-(MIN(MAX(0,MAX(0,L$59)),Paramètres!$C$78)*Paramètres!$C$79+MAX(0,MAX(0,L$59)-Paramètres!$C$78)*Paramètres!$C$80))</f>
        <v>1258998.31216353</v>
      </c>
      <c r="M152" s="24" t="n">
        <f aca="false">M151+M$66+Paramètres!$C$86*M108-((MIN(MAX(0,MAX(0,M$59)+Paramètres!$C$86*M108),Paramètres!$C$78)*Paramètres!$C$79+MAX(0,MAX(0,M$59)+Paramètres!$C$86*M108-Paramètres!$C$78)*Paramètres!$C$80)-(MIN(MAX(0,MAX(0,M$59)),Paramètres!$C$78)*Paramètres!$C$79+MAX(0,MAX(0,M$59)-Paramètres!$C$78)*Paramètres!$C$80))</f>
        <v>1658049.86272648</v>
      </c>
      <c r="N152" s="24" t="n">
        <f aca="false">N151+N$66+Paramètres!$C$86*N108-((MIN(MAX(0,MAX(0,N$59)+Paramètres!$C$86*N108),Paramètres!$C$78)*Paramètres!$C$79+MAX(0,MAX(0,N$59)+Paramètres!$C$86*N108-Paramètres!$C$78)*Paramètres!$C$80)-(MIN(MAX(0,MAX(0,N$59)),Paramètres!$C$78)*Paramètres!$C$79+MAX(0,MAX(0,N$59)-Paramètres!$C$78)*Paramètres!$C$80))</f>
        <v>2057101.41328943</v>
      </c>
    </row>
    <row r="153" customFormat="false" ht="15" hidden="false" customHeight="false" outlineLevel="0" collapsed="false">
      <c r="B153" s="11" t="s">
        <v>333</v>
      </c>
      <c r="C153" s="24" t="n">
        <f aca="false">C152+C$66+Paramètres!$C$86*C109-((MIN(MAX(0,MAX(0,C$59)+Paramètres!$C$86*C109),Paramètres!$C$78)*Paramètres!$C$79+MAX(0,MAX(0,C$59)+Paramètres!$C$86*C109-Paramètres!$C$78)*Paramètres!$C$80)-(MIN(MAX(0,MAX(0,C$59)),Paramètres!$C$78)*Paramètres!$C$79+MAX(0,MAX(0,C$59)-Paramètres!$C$78)*Paramètres!$C$80))</f>
        <v>645004.491468428</v>
      </c>
      <c r="D153" s="24" t="n">
        <f aca="false">D152+D$66+Paramètres!$C$86*D109-((MIN(MAX(0,MAX(0,D$59)+Paramètres!$C$86*D109),Paramètres!$C$78)*Paramètres!$C$79+MAX(0,MAX(0,D$59)+Paramètres!$C$86*D109-Paramètres!$C$78)*Paramètres!$C$80)-(MIN(MAX(0,MAX(0,D$59)),Paramètres!$C$78)*Paramètres!$C$79+MAX(0,MAX(0,D$59)-Paramètres!$C$78)*Paramètres!$C$80))</f>
        <v>0</v>
      </c>
      <c r="E153" s="24" t="n">
        <f aca="false">E152+E$66+Paramètres!$C$86*E109-((MIN(MAX(0,MAX(0,E$59)+Paramètres!$C$86*E109),Paramètres!$C$78)*Paramètres!$C$79+MAX(0,MAX(0,E$59)+Paramètres!$C$86*E109-Paramètres!$C$78)*Paramètres!$C$80)-(MIN(MAX(0,MAX(0,E$59)),Paramètres!$C$78)*Paramètres!$C$79+MAX(0,MAX(0,E$59)-Paramètres!$C$78)*Paramètres!$C$80))</f>
        <v>53808.9857963012</v>
      </c>
      <c r="F153" s="24" t="n">
        <f aca="false">F152+F$66+Paramètres!$C$86*F109-((MIN(MAX(0,MAX(0,F$59)+Paramètres!$C$86*F109),Paramètres!$C$78)*Paramètres!$C$79+MAX(0,MAX(0,F$59)+Paramètres!$C$86*F109-Paramètres!$C$78)*Paramètres!$C$80)-(MIN(MAX(0,MAX(0,F$59)),Paramètres!$C$78)*Paramètres!$C$79+MAX(0,MAX(0,F$59)-Paramètres!$C$78)*Paramètres!$C$80))</f>
        <v>261119.159942116</v>
      </c>
      <c r="G153" s="24" t="n">
        <f aca="false">G152+G$66+Paramètres!$C$86*G109-((MIN(MAX(0,MAX(0,G$59)+Paramètres!$C$86*G109),Paramètres!$C$78)*Paramètres!$C$79+MAX(0,MAX(0,G$59)+Paramètres!$C$86*G109-Paramètres!$C$78)*Paramètres!$C$80)-(MIN(MAX(0,MAX(0,G$59)),Paramètres!$C$78)*Paramètres!$C$79+MAX(0,MAX(0,G$59)-Paramètres!$C$78)*Paramètres!$C$80))</f>
        <v>458335.797389944</v>
      </c>
      <c r="H153" s="24" t="n">
        <f aca="false">H152+H$66+Paramètres!$C$86*H109-((MIN(MAX(0,MAX(0,H$59)+Paramètres!$C$86*H109),Paramètres!$C$78)*Paramètres!$C$79+MAX(0,MAX(0,H$59)+Paramètres!$C$86*H109-Paramètres!$C$78)*Paramètres!$C$80)-(MIN(MAX(0,MAX(0,H$59)),Paramètres!$C$78)*Paramètres!$C$79+MAX(0,MAX(0,H$59)-Paramètres!$C$78)*Paramètres!$C$80))</f>
        <v>645004.491468428</v>
      </c>
      <c r="I153" s="24" t="n">
        <f aca="false">I152+I$66+Paramètres!$C$86*I109-((MIN(MAX(0,MAX(0,I$59)+Paramètres!$C$86*I109),Paramètres!$C$78)*Paramètres!$C$79+MAX(0,MAX(0,I$59)+Paramètres!$C$86*I109-Paramètres!$C$78)*Paramètres!$C$80)-(MIN(MAX(0,MAX(0,I$59)),Paramètres!$C$78)*Paramètres!$C$79+MAX(0,MAX(0,I$59)-Paramètres!$C$78)*Paramètres!$C$80))</f>
        <v>827615.635230121</v>
      </c>
      <c r="J153" s="24" t="n">
        <f aca="false">J152+J$66+Paramètres!$C$86*J109-((MIN(MAX(0,MAX(0,J$59)+Paramètres!$C$86*J109),Paramètres!$C$78)*Paramètres!$C$79+MAX(0,MAX(0,J$59)+Paramètres!$C$86*J109-Paramètres!$C$78)*Paramètres!$C$80)-(MIN(MAX(0,MAX(0,J$59)),Paramètres!$C$78)*Paramètres!$C$79+MAX(0,MAX(0,J$59)-Paramètres!$C$78)*Paramètres!$C$80))</f>
        <v>919875.80110462</v>
      </c>
      <c r="K153" s="24" t="n">
        <f aca="false">K152+K$66+Paramètres!$C$86*K109-((MIN(MAX(0,MAX(0,K$59)+Paramètres!$C$86*K109),Paramètres!$C$78)*Paramètres!$C$79+MAX(0,MAX(0,K$59)+Paramètres!$C$86*K109-Paramètres!$C$78)*Paramètres!$C$80)-(MIN(MAX(0,MAX(0,K$59)),Paramètres!$C$78)*Paramètres!$C$79+MAX(0,MAX(0,K$59)-Paramètres!$C$78)*Paramètres!$C$80))</f>
        <v>1090620.26164444</v>
      </c>
      <c r="L153" s="24" t="n">
        <f aca="false">L152+L$66+Paramètres!$C$86*L109-((MIN(MAX(0,MAX(0,L$59)+Paramètres!$C$86*L109),Paramètres!$C$78)*Paramètres!$C$79+MAX(0,MAX(0,L$59)+Paramètres!$C$86*L109-Paramètres!$C$78)*Paramètres!$C$80)-(MIN(MAX(0,MAX(0,L$59)),Paramètres!$C$78)*Paramètres!$C$79+MAX(0,MAX(0,L$59)-Paramètres!$C$78)*Paramètres!$C$80))</f>
        <v>1346736.95245416</v>
      </c>
      <c r="M153" s="24" t="n">
        <f aca="false">M152+M$66+Paramètres!$C$86*M109-((MIN(MAX(0,MAX(0,M$59)+Paramètres!$C$86*M109),Paramètres!$C$78)*Paramètres!$C$79+MAX(0,MAX(0,M$59)+Paramètres!$C$86*M109-Paramètres!$C$78)*Paramètres!$C$80)-(MIN(MAX(0,MAX(0,M$59)),Paramètres!$C$78)*Paramètres!$C$79+MAX(0,MAX(0,M$59)-Paramètres!$C$78)*Paramètres!$C$80))</f>
        <v>1773598.1038037</v>
      </c>
      <c r="N153" s="24" t="n">
        <f aca="false">N152+N$66+Paramètres!$C$86*N109-((MIN(MAX(0,MAX(0,N$59)+Paramètres!$C$86*N109),Paramètres!$C$78)*Paramètres!$C$79+MAX(0,MAX(0,N$59)+Paramètres!$C$86*N109-Paramètres!$C$78)*Paramètres!$C$80)-(MIN(MAX(0,MAX(0,N$59)),Paramètres!$C$78)*Paramètres!$C$79+MAX(0,MAX(0,N$59)-Paramètres!$C$78)*Paramètres!$C$80))</f>
        <v>2200459.25515324</v>
      </c>
    </row>
    <row r="154" customFormat="false" ht="15" hidden="false" customHeight="false" outlineLevel="0" collapsed="false">
      <c r="B154" s="11" t="s">
        <v>334</v>
      </c>
      <c r="C154" s="24" t="n">
        <f aca="false">C153+C$66+Paramètres!$C$86*C110-((MIN(MAX(0,MAX(0,C$59)+Paramètres!$C$86*C110),Paramètres!$C$78)*Paramètres!$C$79+MAX(0,MAX(0,C$59)+Paramètres!$C$86*C110-Paramètres!$C$78)*Paramètres!$C$80)-(MIN(MAX(0,MAX(0,C$59)),Paramètres!$C$78)*Paramètres!$C$79+MAX(0,MAX(0,C$59)-Paramètres!$C$78)*Paramètres!$C$80))</f>
        <v>688436.558229631</v>
      </c>
      <c r="D154" s="24" t="n">
        <f aca="false">D153+D$66+Paramètres!$C$86*D110-((MIN(MAX(0,MAX(0,D$59)+Paramètres!$C$86*D110),Paramètres!$C$78)*Paramètres!$C$79+MAX(0,MAX(0,D$59)+Paramètres!$C$86*D110-Paramètres!$C$78)*Paramètres!$C$80)-(MIN(MAX(0,MAX(0,D$59)),Paramètres!$C$78)*Paramètres!$C$79+MAX(0,MAX(0,D$59)-Paramètres!$C$78)*Paramètres!$C$80))</f>
        <v>0</v>
      </c>
      <c r="E154" s="24" t="n">
        <f aca="false">E153+E$66+Paramètres!$C$86*E110-((MIN(MAX(0,MAX(0,E$59)+Paramètres!$C$86*E110),Paramètres!$C$78)*Paramètres!$C$79+MAX(0,MAX(0,E$59)+Paramètres!$C$86*E110-Paramètres!$C$78)*Paramètres!$C$80)-(MIN(MAX(0,MAX(0,E$59)),Paramètres!$C$78)*Paramètres!$C$79+MAX(0,MAX(0,E$59)-Paramètres!$C$78)*Paramètres!$C$80))</f>
        <v>57529.2798381346</v>
      </c>
      <c r="F154" s="24" t="n">
        <f aca="false">F153+F$66+Paramètres!$C$86*F110-((MIN(MAX(0,MAX(0,F$59)+Paramètres!$C$86*F110),Paramètres!$C$78)*Paramètres!$C$79+MAX(0,MAX(0,F$59)+Paramètres!$C$86*F110-Paramètres!$C$78)*Paramètres!$C$80)-(MIN(MAX(0,MAX(0,F$59)),Paramètres!$C$78)*Paramètres!$C$79+MAX(0,MAX(0,F$59)-Paramètres!$C$78)*Paramètres!$C$80))</f>
        <v>279172.651205057</v>
      </c>
      <c r="G154" s="24" t="n">
        <f aca="false">G153+G$66+Paramètres!$C$86*G110-((MIN(MAX(0,MAX(0,G$59)+Paramètres!$C$86*G110),Paramètres!$C$78)*Paramètres!$C$79+MAX(0,MAX(0,G$59)+Paramètres!$C$86*G110-Paramètres!$C$78)*Paramètres!$C$80)-(MIN(MAX(0,MAX(0,G$59)),Paramètres!$C$78)*Paramètres!$C$79+MAX(0,MAX(0,G$59)-Paramètres!$C$78)*Paramètres!$C$80))</f>
        <v>489579.094908128</v>
      </c>
      <c r="H154" s="24" t="n">
        <f aca="false">H153+H$66+Paramètres!$C$86*H110-((MIN(MAX(0,MAX(0,H$59)+Paramètres!$C$86*H110),Paramètres!$C$78)*Paramètres!$C$79+MAX(0,MAX(0,H$59)+Paramètres!$C$86*H110-Paramètres!$C$78)*Paramètres!$C$80)-(MIN(MAX(0,MAX(0,H$59)),Paramètres!$C$78)*Paramètres!$C$79+MAX(0,MAX(0,H$59)-Paramètres!$C$78)*Paramètres!$C$80))</f>
        <v>688436.558229631</v>
      </c>
      <c r="I154" s="24" t="n">
        <f aca="false">I153+I$66+Paramètres!$C$86*I110-((MIN(MAX(0,MAX(0,I$59)+Paramètres!$C$86*I110),Paramètres!$C$78)*Paramètres!$C$79+MAX(0,MAX(0,I$59)+Paramètres!$C$86*I110-Paramètres!$C$78)*Paramètres!$C$80)-(MIN(MAX(0,MAX(0,I$59)),Paramètres!$C$78)*Paramètres!$C$79+MAX(0,MAX(0,I$59)-Paramètres!$C$78)*Paramètres!$C$80))</f>
        <v>883224.679046979</v>
      </c>
      <c r="J154" s="24" t="n">
        <f aca="false">J153+J$66+Paramètres!$C$86*J110-((MIN(MAX(0,MAX(0,J$59)+Paramètres!$C$86*J110),Paramètres!$C$78)*Paramètres!$C$79+MAX(0,MAX(0,J$59)+Paramètres!$C$86*J110-Paramètres!$C$78)*Paramètres!$C$80)-(MIN(MAX(0,MAX(0,J$59)),Paramètres!$C$78)*Paramètres!$C$79+MAX(0,MAX(0,J$59)-Paramètres!$C$78)*Paramètres!$C$80))</f>
        <v>981683.978176421</v>
      </c>
      <c r="K154" s="24" t="n">
        <f aca="false">K153+K$66+Paramètres!$C$86*K110-((MIN(MAX(0,MAX(0,K$59)+Paramètres!$C$86*K110),Paramètres!$C$78)*Paramètres!$C$79+MAX(0,MAX(0,K$59)+Paramètres!$C$86*K110-Paramètres!$C$78)*Paramètres!$C$80)-(MIN(MAX(0,MAX(0,K$59)),Paramètres!$C$78)*Paramètres!$C$79+MAX(0,MAX(0,K$59)-Paramètres!$C$78)*Paramètres!$C$80))</f>
        <v>1163901.07865132</v>
      </c>
      <c r="L154" s="24" t="n">
        <f aca="false">L153+L$66+Paramètres!$C$86*L110-((MIN(MAX(0,MAX(0,L$59)+Paramètres!$C$86*L110),Paramètres!$C$78)*Paramètres!$C$79+MAX(0,MAX(0,L$59)+Paramètres!$C$86*L110-Paramètres!$C$78)*Paramètres!$C$80)-(MIN(MAX(0,MAX(0,L$59)),Paramètres!$C$78)*Paramètres!$C$79+MAX(0,MAX(0,L$59)-Paramètres!$C$78)*Paramètres!$C$80))</f>
        <v>1437226.72936368</v>
      </c>
      <c r="M154" s="24" t="n">
        <f aca="false">M153+M$66+Paramètres!$C$86*M110-((MIN(MAX(0,MAX(0,M$59)+Paramètres!$C$86*M110),Paramètres!$C$78)*Paramètres!$C$79+MAX(0,MAX(0,M$59)+Paramètres!$C$86*M110-Paramètres!$C$78)*Paramètres!$C$80)-(MIN(MAX(0,MAX(0,M$59)),Paramètres!$C$78)*Paramètres!$C$79+MAX(0,MAX(0,M$59)-Paramètres!$C$78)*Paramètres!$C$80))</f>
        <v>1892769.48055094</v>
      </c>
      <c r="N154" s="24" t="n">
        <f aca="false">N153+N$66+Paramètres!$C$86*N110-((MIN(MAX(0,MAX(0,N$59)+Paramètres!$C$86*N110),Paramètres!$C$78)*Paramètres!$C$79+MAX(0,MAX(0,N$59)+Paramètres!$C$86*N110-Paramètres!$C$78)*Paramètres!$C$80)-(MIN(MAX(0,MAX(0,N$59)),Paramètres!$C$78)*Paramètres!$C$79+MAX(0,MAX(0,N$59)-Paramètres!$C$78)*Paramètres!$C$80))</f>
        <v>2348312.2317382</v>
      </c>
    </row>
    <row r="155" customFormat="false" ht="15" hidden="false" customHeight="false" outlineLevel="0" collapsed="false">
      <c r="B155" s="11" t="s">
        <v>335</v>
      </c>
      <c r="C155" s="24" t="n">
        <f aca="false">C154+C$66+Paramètres!$C$86*C111-((MIN(MAX(0,MAX(0,C$59)+Paramètres!$C$86*C111),Paramètres!$C$78)*Paramètres!$C$79+MAX(0,MAX(0,C$59)+Paramètres!$C$86*C111-Paramètres!$C$78)*Paramètres!$C$80)-(MIN(MAX(0,MAX(0,C$59)),Paramètres!$C$78)*Paramètres!$C$79+MAX(0,MAX(0,C$59)-Paramètres!$C$78)*Paramètres!$C$80))</f>
        <v>733272.538842842</v>
      </c>
      <c r="D155" s="24" t="n">
        <f aca="false">D154+D$66+Paramètres!$C$86*D111-((MIN(MAX(0,MAX(0,D$59)+Paramètres!$C$86*D111),Paramètres!$C$78)*Paramètres!$C$79+MAX(0,MAX(0,D$59)+Paramètres!$C$86*D111-Paramètres!$C$78)*Paramètres!$C$80)-(MIN(MAX(0,MAX(0,D$59)),Paramètres!$C$78)*Paramètres!$C$79+MAX(0,MAX(0,D$59)-Paramètres!$C$78)*Paramètres!$C$80))</f>
        <v>0</v>
      </c>
      <c r="E155" s="24" t="n">
        <f aca="false">E154+E$66+Paramètres!$C$86*E111-((MIN(MAX(0,MAX(0,E$59)+Paramètres!$C$86*E111),Paramètres!$C$78)*Paramètres!$C$79+MAX(0,MAX(0,E$59)+Paramètres!$C$86*E111-Paramètres!$C$78)*Paramètres!$C$80)-(MIN(MAX(0,MAX(0,E$59)),Paramètres!$C$78)*Paramètres!$C$79+MAX(0,MAX(0,E$59)-Paramètres!$C$78)*Paramètres!$C$80))</f>
        <v>61383.7415872897</v>
      </c>
      <c r="F155" s="24" t="n">
        <f aca="false">F154+F$66+Paramètres!$C$86*F111-((MIN(MAX(0,MAX(0,F$59)+Paramètres!$C$86*F111),Paramètres!$C$78)*Paramètres!$C$79+MAX(0,MAX(0,F$59)+Paramètres!$C$86*F111-Paramètres!$C$78)*Paramètres!$C$80)-(MIN(MAX(0,MAX(0,F$59)),Paramètres!$C$78)*Paramètres!$C$79+MAX(0,MAX(0,F$59)-Paramètres!$C$78)*Paramètres!$C$80))</f>
        <v>297877.218835795</v>
      </c>
      <c r="G155" s="24" t="n">
        <f aca="false">G154+G$66+Paramètres!$C$86*G111-((MIN(MAX(0,MAX(0,G$59)+Paramètres!$C$86*G111),Paramètres!$C$78)*Paramètres!$C$79+MAX(0,MAX(0,G$59)+Paramètres!$C$86*G111-Paramètres!$C$78)*Paramètres!$C$80)-(MIN(MAX(0,MAX(0,G$59)),Paramètres!$C$78)*Paramètres!$C$79+MAX(0,MAX(0,G$59)-Paramètres!$C$78)*Paramètres!$C$80))</f>
        <v>521824.373796736</v>
      </c>
      <c r="H155" s="24" t="n">
        <f aca="false">H154+H$66+Paramètres!$C$86*H111-((MIN(MAX(0,MAX(0,H$59)+Paramètres!$C$86*H111),Paramètres!$C$78)*Paramètres!$C$79+MAX(0,MAX(0,H$59)+Paramètres!$C$86*H111-Paramètres!$C$78)*Paramètres!$C$80)-(MIN(MAX(0,MAX(0,H$59)),Paramètres!$C$78)*Paramètres!$C$79+MAX(0,MAX(0,H$59)-Paramètres!$C$78)*Paramètres!$C$80))</f>
        <v>733272.538842842</v>
      </c>
      <c r="I155" s="24" t="n">
        <f aca="false">I154+I$66+Paramètres!$C$86*I111-((MIN(MAX(0,MAX(0,I$59)+Paramètres!$C$86*I111),Paramètres!$C$78)*Paramètres!$C$79+MAX(0,MAX(0,I$59)+Paramètres!$C$86*I111-Paramètres!$C$78)*Paramètres!$C$80)-(MIN(MAX(0,MAX(0,I$59)),Paramètres!$C$78)*Paramètres!$C$79+MAX(0,MAX(0,I$59)-Paramètres!$C$78)*Paramètres!$C$80))</f>
        <v>940634.283185032</v>
      </c>
      <c r="J155" s="24" t="n">
        <f aca="false">J154+J$66+Paramètres!$C$86*J111-((MIN(MAX(0,MAX(0,J$59)+Paramètres!$C$86*J111),Paramètres!$C$78)*Paramètres!$C$79+MAX(0,MAX(0,J$59)+Paramètres!$C$86*J111-Paramètres!$C$78)*Paramètres!$C$80)-(MIN(MAX(0,MAX(0,J$59)),Paramètres!$C$78)*Paramètres!$C$79+MAX(0,MAX(0,J$59)-Paramètres!$C$78)*Paramètres!$C$80))</f>
        <v>1045493.43675789</v>
      </c>
      <c r="K155" s="24" t="n">
        <f aca="false">K154+K$66+Paramètres!$C$86*K111-((MIN(MAX(0,MAX(0,K$59)+Paramètres!$C$86*K111),Paramètres!$C$78)*Paramètres!$C$79+MAX(0,MAX(0,K$59)+Paramètres!$C$86*K111-Paramètres!$C$78)*Paramètres!$C$80)-(MIN(MAX(0,MAX(0,K$59)),Paramètres!$C$78)*Paramètres!$C$79+MAX(0,MAX(0,K$59)-Paramètres!$C$78)*Paramètres!$C$80))</f>
        <v>1239554.64876366</v>
      </c>
      <c r="L155" s="24" t="n">
        <f aca="false">L154+L$66+Paramètres!$C$86*L111-((MIN(MAX(0,MAX(0,L$59)+Paramètres!$C$86*L111),Paramètres!$C$78)*Paramètres!$C$79+MAX(0,MAX(0,L$59)+Paramètres!$C$86*L111-Paramètres!$C$78)*Paramètres!$C$80)-(MIN(MAX(0,MAX(0,L$59)),Paramètres!$C$78)*Paramètres!$C$79+MAX(0,MAX(0,L$59)-Paramètres!$C$78)*Paramètres!$C$80))</f>
        <v>1530646.46677232</v>
      </c>
      <c r="M155" s="24" t="n">
        <f aca="false">M154+M$66+Paramètres!$C$86*M111-((MIN(MAX(0,MAX(0,M$59)+Paramètres!$C$86*M111),Paramètres!$C$78)*Paramètres!$C$79+MAX(0,MAX(0,M$59)+Paramètres!$C$86*M111-Paramètres!$C$78)*Paramètres!$C$80)-(MIN(MAX(0,MAX(0,M$59)),Paramètres!$C$78)*Paramètres!$C$79+MAX(0,MAX(0,M$59)-Paramètres!$C$78)*Paramètres!$C$80))</f>
        <v>2015799.49678675</v>
      </c>
      <c r="N155" s="24" t="n">
        <f aca="false">N154+N$66+Paramètres!$C$86*N111-((MIN(MAX(0,MAX(0,N$59)+Paramètres!$C$86*N111),Paramètres!$C$78)*Paramètres!$C$79+MAX(0,MAX(0,N$59)+Paramètres!$C$86*N111-Paramètres!$C$78)*Paramètres!$C$80)-(MIN(MAX(0,MAX(0,N$59)),Paramètres!$C$78)*Paramètres!$C$79+MAX(0,MAX(0,N$59)-Paramètres!$C$78)*Paramètres!$C$80))</f>
        <v>2500952.52680119</v>
      </c>
    </row>
    <row r="156" customFormat="false" ht="15" hidden="false" customHeight="false" outlineLevel="0" collapsed="false">
      <c r="B156" s="11" t="s">
        <v>336</v>
      </c>
      <c r="C156" s="24" t="n">
        <f aca="false">C155+C$66+Paramètres!$C$86*C112-((MIN(MAX(0,MAX(0,C$59)+Paramètres!$C$86*C112),Paramètres!$C$78)*Paramètres!$C$79+MAX(0,MAX(0,C$59)+Paramètres!$C$86*C112-Paramètres!$C$78)*Paramètres!$C$80)-(MIN(MAX(0,MAX(0,C$59)),Paramètres!$C$78)*Paramètres!$C$79+MAX(0,MAX(0,C$59)-Paramètres!$C$78)*Paramètres!$C$80))</f>
        <v>779603.687708441</v>
      </c>
      <c r="D156" s="24" t="n">
        <f aca="false">D155+D$66+Paramètres!$C$86*D112-((MIN(MAX(0,MAX(0,D$59)+Paramètres!$C$86*D112),Paramètres!$C$78)*Paramètres!$C$79+MAX(0,MAX(0,D$59)+Paramètres!$C$86*D112-Paramètres!$C$78)*Paramètres!$C$80)-(MIN(MAX(0,MAX(0,D$59)),Paramètres!$C$78)*Paramètres!$C$79+MAX(0,MAX(0,D$59)-Paramètres!$C$78)*Paramètres!$C$80))</f>
        <v>0</v>
      </c>
      <c r="E156" s="24" t="n">
        <f aca="false">E155+E$66+Paramètres!$C$86*E112-((MIN(MAX(0,MAX(0,E$59)+Paramètres!$C$86*E112),Paramètres!$C$78)*Paramètres!$C$79+MAX(0,MAX(0,E$59)+Paramètres!$C$86*E112-Paramètres!$C$78)*Paramètres!$C$80)-(MIN(MAX(0,MAX(0,E$59)),Paramètres!$C$78)*Paramètres!$C$79+MAX(0,MAX(0,E$59)-Paramètres!$C$78)*Paramètres!$C$80))</f>
        <v>65381.3602801568</v>
      </c>
      <c r="F156" s="24" t="n">
        <f aca="false">F155+F$66+Paramètres!$C$86*F112-((MIN(MAX(0,MAX(0,F$59)+Paramètres!$C$86*F112),Paramètres!$C$78)*Paramètres!$C$79+MAX(0,MAX(0,F$59)+Paramètres!$C$86*F112-Paramètres!$C$78)*Paramètres!$C$80)-(MIN(MAX(0,MAX(0,F$59)),Paramètres!$C$78)*Paramètres!$C$79+MAX(0,MAX(0,F$59)-Paramètres!$C$78)*Paramètres!$C$80))</f>
        <v>317276.484950975</v>
      </c>
      <c r="G156" s="24" t="n">
        <f aca="false">G155+G$66+Paramètres!$C$86*G112-((MIN(MAX(0,MAX(0,G$59)+Paramètres!$C$86*G112),Paramètres!$C$78)*Paramètres!$C$79+MAX(0,MAX(0,G$59)+Paramètres!$C$86*G112-Paramètres!$C$78)*Paramètres!$C$80)-(MIN(MAX(0,MAX(0,G$59)),Paramètres!$C$78)*Paramètres!$C$79+MAX(0,MAX(0,G$59)-Paramètres!$C$78)*Paramètres!$C$80))</f>
        <v>555136.762844846</v>
      </c>
      <c r="H156" s="24" t="n">
        <f aca="false">H155+H$66+Paramètres!$C$86*H112-((MIN(MAX(0,MAX(0,H$59)+Paramètres!$C$86*H112),Paramètres!$C$78)*Paramètres!$C$79+MAX(0,MAX(0,H$59)+Paramètres!$C$86*H112-Paramètres!$C$78)*Paramètres!$C$80)-(MIN(MAX(0,MAX(0,H$59)),Paramètres!$C$78)*Paramètres!$C$79+MAX(0,MAX(0,H$59)-Paramètres!$C$78)*Paramètres!$C$80))</f>
        <v>779603.687708441</v>
      </c>
      <c r="I156" s="24" t="n">
        <f aca="false">I155+I$66+Paramètres!$C$86*I112-((MIN(MAX(0,MAX(0,I$59)+Paramètres!$C$86*I112),Paramètres!$C$78)*Paramètres!$C$79+MAX(0,MAX(0,I$59)+Paramètres!$C$86*I112-Paramètres!$C$78)*Paramètres!$C$80)-(MIN(MAX(0,MAX(0,I$59)),Paramètres!$C$78)*Paramètres!$C$79+MAX(0,MAX(0,I$59)-Paramètres!$C$78)*Paramètres!$C$80))</f>
        <v>999961.48406516</v>
      </c>
      <c r="J156" s="24" t="n">
        <f aca="false">J155+J$66+Paramètres!$C$86*J112-((MIN(MAX(0,MAX(0,J$59)+Paramètres!$C$86*J112),Paramètres!$C$78)*Paramètres!$C$79+MAX(0,MAX(0,J$59)+Paramètres!$C$86*J112-Paramètres!$C$78)*Paramètres!$C$80)-(MIN(MAX(0,MAX(0,J$59)),Paramètres!$C$78)*Paramètres!$C$79+MAX(0,MAX(0,J$59)-Paramètres!$C$78)*Paramètres!$C$80))</f>
        <v>1111434.26014715</v>
      </c>
      <c r="K156" s="24" t="n">
        <f aca="false">K155+K$66+Paramètres!$C$86*K112-((MIN(MAX(0,MAX(0,K$59)+Paramètres!$C$86*K112),Paramètres!$C$78)*Paramètres!$C$79+MAX(0,MAX(0,K$59)+Paramètres!$C$86*K112-Paramètres!$C$78)*Paramètres!$C$80)-(MIN(MAX(0,MAX(0,K$59)),Paramètres!$C$78)*Paramètres!$C$79+MAX(0,MAX(0,K$59)-Paramètres!$C$78)*Paramètres!$C$80))</f>
        <v>1317735.2009333</v>
      </c>
      <c r="L156" s="24" t="n">
        <f aca="false">L155+L$66+Paramètres!$C$86*L112-((MIN(MAX(0,MAX(0,L$59)+Paramètres!$C$86*L112),Paramètres!$C$78)*Paramètres!$C$79+MAX(0,MAX(0,L$59)+Paramètres!$C$86*L112-Paramètres!$C$78)*Paramètres!$C$80)-(MIN(MAX(0,MAX(0,L$59)),Paramètres!$C$78)*Paramètres!$C$79+MAX(0,MAX(0,L$59)-Paramètres!$C$78)*Paramètres!$C$80))</f>
        <v>1627186.61211252</v>
      </c>
      <c r="M156" s="24" t="n">
        <f aca="false">M155+M$66+Paramètres!$C$86*M112-((MIN(MAX(0,MAX(0,M$59)+Paramètres!$C$86*M112),Paramètres!$C$78)*Paramètres!$C$79+MAX(0,MAX(0,M$59)+Paramètres!$C$86*M112-Paramètres!$C$78)*Paramètres!$C$80)-(MIN(MAX(0,MAX(0,M$59)),Paramètres!$C$78)*Paramètres!$C$79+MAX(0,MAX(0,M$59)-Paramètres!$C$78)*Paramètres!$C$80))</f>
        <v>2142938.96407789</v>
      </c>
      <c r="N156" s="24" t="n">
        <f aca="false">N155+N$66+Paramètres!$C$86*N112-((MIN(MAX(0,MAX(0,N$59)+Paramètres!$C$86*N112),Paramètres!$C$78)*Paramètres!$C$79+MAX(0,MAX(0,N$59)+Paramètres!$C$86*N112-Paramètres!$C$78)*Paramètres!$C$80)-(MIN(MAX(0,MAX(0,N$59)),Paramètres!$C$78)*Paramètres!$C$79+MAX(0,MAX(0,N$59)-Paramètres!$C$78)*Paramètres!$C$80))</f>
        <v>2658691.31604326</v>
      </c>
    </row>
    <row r="157" customFormat="false" ht="15" hidden="false" customHeight="false" outlineLevel="0" collapsed="false">
      <c r="B157" s="11" t="s">
        <v>337</v>
      </c>
      <c r="C157" s="24" t="n">
        <f aca="false">C156+C$66+Paramètres!$C$86*C113-((MIN(MAX(0,MAX(0,C$59)+Paramètres!$C$86*C113),Paramètres!$C$78)*Paramètres!$C$79+MAX(0,MAX(0,C$59)+Paramètres!$C$86*C113-Paramètres!$C$78)*Paramètres!$C$80)-(MIN(MAX(0,MAX(0,C$59)),Paramètres!$C$78)*Paramètres!$C$79+MAX(0,MAX(0,C$59)-Paramètres!$C$78)*Paramètres!$C$80))</f>
        <v>827527.190762833</v>
      </c>
      <c r="D157" s="24" t="n">
        <f aca="false">D156+D$66+Paramètres!$C$86*D113-((MIN(MAX(0,MAX(0,D$59)+Paramètres!$C$86*D113),Paramètres!$C$78)*Paramètres!$C$79+MAX(0,MAX(0,D$59)+Paramètres!$C$86*D113-Paramètres!$C$78)*Paramètres!$C$80)-(MIN(MAX(0,MAX(0,D$59)),Paramètres!$C$78)*Paramètres!$C$79+MAX(0,MAX(0,D$59)-Paramètres!$C$78)*Paramètres!$C$80))</f>
        <v>0</v>
      </c>
      <c r="E157" s="24" t="n">
        <f aca="false">E156+E$66+Paramètres!$C$86*E113-((MIN(MAX(0,MAX(0,E$59)+Paramètres!$C$86*E113),Paramètres!$C$78)*Paramètres!$C$79+MAX(0,MAX(0,E$59)+Paramètres!$C$86*E113-Paramètres!$C$78)*Paramètres!$C$80)-(MIN(MAX(0,MAX(0,E$59)),Paramètres!$C$78)*Paramètres!$C$79+MAX(0,MAX(0,E$59)-Paramètres!$C$78)*Paramètres!$C$80))</f>
        <v>69531.7274319649</v>
      </c>
      <c r="F157" s="24" t="n">
        <f aca="false">F156+F$66+Paramètres!$C$86*F113-((MIN(MAX(0,MAX(0,F$59)+Paramètres!$C$86*F113),Paramètres!$C$78)*Paramètres!$C$79+MAX(0,MAX(0,F$59)+Paramètres!$C$86*F113-Paramètres!$C$78)*Paramètres!$C$80)-(MIN(MAX(0,MAX(0,F$59)),Paramètres!$C$78)*Paramètres!$C$79+MAX(0,MAX(0,F$59)-Paramètres!$C$78)*Paramètres!$C$80))</f>
        <v>337416.994349054</v>
      </c>
      <c r="G157" s="24" t="n">
        <f aca="false">G156+G$66+Paramètres!$C$86*G113-((MIN(MAX(0,MAX(0,G$59)+Paramètres!$C$86*G113),Paramètres!$C$78)*Paramètres!$C$79+MAX(0,MAX(0,G$59)+Paramètres!$C$86*G113-Paramètres!$C$78)*Paramètres!$C$80)-(MIN(MAX(0,MAX(0,G$59)),Paramètres!$C$78)*Paramètres!$C$79+MAX(0,MAX(0,G$59)-Paramètres!$C$78)*Paramètres!$C$80))</f>
        <v>589585.624212825</v>
      </c>
      <c r="H157" s="24" t="n">
        <f aca="false">H156+H$66+Paramètres!$C$86*H113-((MIN(MAX(0,MAX(0,H$59)+Paramètres!$C$86*H113),Paramètres!$C$78)*Paramètres!$C$79+MAX(0,MAX(0,H$59)+Paramètres!$C$86*H113-Paramètres!$C$78)*Paramètres!$C$80)-(MIN(MAX(0,MAX(0,H$59)),Paramètres!$C$78)*Paramètres!$C$79+MAX(0,MAX(0,H$59)-Paramètres!$C$78)*Paramètres!$C$80))</f>
        <v>827527.190762833</v>
      </c>
      <c r="I157" s="24" t="n">
        <f aca="false">I156+I$66+Paramètres!$C$86*I113-((MIN(MAX(0,MAX(0,I$59)+Paramètres!$C$86*I113),Paramètres!$C$78)*Paramètres!$C$79+MAX(0,MAX(0,I$59)+Paramètres!$C$86*I113-Paramètres!$C$78)*Paramètres!$C$80)-(MIN(MAX(0,MAX(0,I$59)),Paramètres!$C$78)*Paramètres!$C$79+MAX(0,MAX(0,I$59)-Paramètres!$C$78)*Paramètres!$C$80))</f>
        <v>1061330.9254756</v>
      </c>
      <c r="J157" s="24" t="n">
        <f aca="false">J156+J$66+Paramètres!$C$86*J113-((MIN(MAX(0,MAX(0,J$59)+Paramètres!$C$86*J113),Paramètres!$C$78)*Paramètres!$C$79+MAX(0,MAX(0,J$59)+Paramètres!$C$86*J113-Paramètres!$C$78)*Paramètres!$C$80)-(MIN(MAX(0,MAX(0,J$59)),Paramètres!$C$78)*Paramètres!$C$79+MAX(0,MAX(0,J$59)-Paramètres!$C$78)*Paramètres!$C$80))</f>
        <v>1179644.98705672</v>
      </c>
      <c r="K157" s="24" t="n">
        <f aca="false">K156+K$66+Paramètres!$C$86*K113-((MIN(MAX(0,MAX(0,K$59)+Paramètres!$C$86*K113),Paramètres!$C$78)*Paramètres!$C$79+MAX(0,MAX(0,K$59)+Paramètres!$C$86*K113-Paramètres!$C$78)*Paramètres!$C$80)-(MIN(MAX(0,MAX(0,K$59)),Paramètres!$C$78)*Paramètres!$C$79+MAX(0,MAX(0,K$59)-Paramètres!$C$78)*Paramètres!$C$80))</f>
        <v>1398606.98899396</v>
      </c>
      <c r="L157" s="24" t="n">
        <f aca="false">L156+L$66+Paramètres!$C$86*L113-((MIN(MAX(0,MAX(0,L$59)+Paramètres!$C$86*L113),Paramètres!$C$78)*Paramètres!$C$79+MAX(0,MAX(0,L$59)+Paramètres!$C$86*L113-Paramètres!$C$78)*Paramètres!$C$80)-(MIN(MAX(0,MAX(0,L$59)),Paramètres!$C$78)*Paramètres!$C$79+MAX(0,MAX(0,L$59)-Paramètres!$C$78)*Paramètres!$C$80))</f>
        <v>1727049.99189984</v>
      </c>
      <c r="M157" s="24" t="n">
        <f aca="false">M156+M$66+Paramètres!$C$86*M113-((MIN(MAX(0,MAX(0,M$59)+Paramètres!$C$86*M113),Paramètres!$C$78)*Paramètres!$C$79+MAX(0,MAX(0,M$59)+Paramètres!$C$86*M113-Paramètres!$C$78)*Paramètres!$C$80)-(MIN(MAX(0,MAX(0,M$59)),Paramètres!$C$78)*Paramètres!$C$79+MAX(0,MAX(0,M$59)-Paramètres!$C$78)*Paramètres!$C$80))</f>
        <v>2274454.99674295</v>
      </c>
      <c r="N157" s="24" t="n">
        <f aca="false">N156+N$66+Paramètres!$C$86*N113-((MIN(MAX(0,MAX(0,N$59)+Paramètres!$C$86*N113),Paramètres!$C$78)*Paramètres!$C$79+MAX(0,MAX(0,N$59)+Paramètres!$C$86*N113-Paramètres!$C$78)*Paramètres!$C$80)-(MIN(MAX(0,MAX(0,N$59)),Paramètres!$C$78)*Paramètres!$C$79+MAX(0,MAX(0,N$59)-Paramètres!$C$78)*Paramètres!$C$80))</f>
        <v>2821860.00158607</v>
      </c>
    </row>
    <row r="158" customFormat="false" ht="15" hidden="false" customHeight="false" outlineLevel="0" collapsed="false">
      <c r="B158" s="11" t="s">
        <v>338</v>
      </c>
      <c r="C158" s="24" t="n">
        <f aca="false">C157+C$66+Paramètres!$C$86*C114-((MIN(MAX(0,MAX(0,C$59)+Paramètres!$C$86*C114),Paramètres!$C$78)*Paramètres!$C$79+MAX(0,MAX(0,C$59)+Paramètres!$C$86*C114-Paramètres!$C$78)*Paramètres!$C$80)-(MIN(MAX(0,MAX(0,C$59)),Paramètres!$C$78)*Paramètres!$C$79+MAX(0,MAX(0,C$59)-Paramètres!$C$78)*Paramètres!$C$80))</f>
        <v>877146.551028292</v>
      </c>
      <c r="D158" s="24" t="n">
        <f aca="false">D157+D$66+Paramètres!$C$86*D114-((MIN(MAX(0,MAX(0,D$59)+Paramètres!$C$86*D114),Paramètres!$C$78)*Paramètres!$C$79+MAX(0,MAX(0,D$59)+Paramètres!$C$86*D114-Paramètres!$C$78)*Paramètres!$C$80)-(MIN(MAX(0,MAX(0,D$59)),Paramètres!$C$78)*Paramètres!$C$79+MAX(0,MAX(0,D$59)-Paramètres!$C$78)*Paramètres!$C$80))</f>
        <v>0</v>
      </c>
      <c r="E158" s="24" t="n">
        <f aca="false">E157+E$66+Paramètres!$C$86*E114-((MIN(MAX(0,MAX(0,E$59)+Paramètres!$C$86*E114),Paramètres!$C$78)*Paramètres!$C$79+MAX(0,MAX(0,E$59)+Paramètres!$C$86*E114-Paramètres!$C$78)*Paramètres!$C$80)-(MIN(MAX(0,MAX(0,E$59)),Paramètres!$C$78)*Paramètres!$C$79+MAX(0,MAX(0,E$59)-Paramètres!$C$78)*Paramètres!$C$80))</f>
        <v>73845.0771894629</v>
      </c>
      <c r="F158" s="24" t="n">
        <f aca="false">F157+F$66+Paramètres!$C$86*F114-((MIN(MAX(0,MAX(0,F$59)+Paramètres!$C$86*F114),Paramètres!$C$78)*Paramètres!$C$79+MAX(0,MAX(0,F$59)+Paramètres!$C$86*F114-Paramètres!$C$78)*Paramètres!$C$80)-(MIN(MAX(0,MAX(0,F$59)),Paramètres!$C$78)*Paramètres!$C$79+MAX(0,MAX(0,F$59)-Paramètres!$C$78)*Paramètres!$C$80))</f>
        <v>358348.410329985</v>
      </c>
      <c r="G158" s="24" t="n">
        <f aca="false">G157+G$66+Paramètres!$C$86*G114-((MIN(MAX(0,MAX(0,G$59)+Paramètres!$C$86*G114),Paramètres!$C$78)*Paramètres!$C$79+MAX(0,MAX(0,G$59)+Paramètres!$C$86*G114-Paramètres!$C$78)*Paramètres!$C$80)-(MIN(MAX(0,MAX(0,G$59)),Paramètres!$C$78)*Paramètres!$C$79+MAX(0,MAX(0,G$59)-Paramètres!$C$78)*Paramètres!$C$80))</f>
        <v>625244.828601465</v>
      </c>
      <c r="H158" s="24" t="n">
        <f aca="false">H157+H$66+Paramètres!$C$86*H114-((MIN(MAX(0,MAX(0,H$59)+Paramètres!$C$86*H114),Paramètres!$C$78)*Paramètres!$C$79+MAX(0,MAX(0,H$59)+Paramètres!$C$86*H114-Paramètres!$C$78)*Paramètres!$C$80)-(MIN(MAX(0,MAX(0,H$59)),Paramètres!$C$78)*Paramètres!$C$79+MAX(0,MAX(0,H$59)-Paramètres!$C$78)*Paramètres!$C$80))</f>
        <v>877146.551028292</v>
      </c>
      <c r="I158" s="24" t="n">
        <f aca="false">I157+I$66+Paramètres!$C$86*I114-((MIN(MAX(0,MAX(0,I$59)+Paramètres!$C$86*I114),Paramètres!$C$78)*Paramètres!$C$79+MAX(0,MAX(0,I$59)+Paramètres!$C$86*I114-Paramètres!$C$78)*Paramètres!$C$80)-(MIN(MAX(0,MAX(0,I$59)),Paramètres!$C$78)*Paramètres!$C$79+MAX(0,MAX(0,I$59)-Paramètres!$C$78)*Paramètres!$C$80))</f>
        <v>1124875.35305081</v>
      </c>
      <c r="J158" s="24" t="n">
        <f aca="false">J157+J$66+Paramètres!$C$86*J114-((MIN(MAX(0,MAX(0,J$59)+Paramètres!$C$86*J114),Paramètres!$C$78)*Paramètres!$C$79+MAX(0,MAX(0,J$59)+Paramètres!$C$86*J114-Paramètres!$C$78)*Paramètres!$C$80)-(MIN(MAX(0,MAX(0,J$59)),Paramètres!$C$78)*Paramètres!$C$79+MAX(0,MAX(0,J$59)-Paramètres!$C$78)*Paramètres!$C$80))</f>
        <v>1250273.1612154</v>
      </c>
      <c r="K158" s="24" t="n">
        <f aca="false">K157+K$66+Paramètres!$C$86*K114-((MIN(MAX(0,MAX(0,K$59)+Paramètres!$C$86*K114),Paramètres!$C$78)*Paramètres!$C$79+MAX(0,MAX(0,K$59)+Paramètres!$C$86*K114-Paramètres!$C$78)*Paramètres!$C$80)-(MIN(MAX(0,MAX(0,K$59)),Paramètres!$C$78)*Paramètres!$C$79+MAX(0,MAX(0,K$59)-Paramètres!$C$78)*Paramètres!$C$80))</f>
        <v>1482344.94327857</v>
      </c>
      <c r="L158" s="24" t="n">
        <f aca="false">L157+L$66+Paramètres!$C$86*L114-((MIN(MAX(0,MAX(0,L$59)+Paramètres!$C$86*L114),Paramètres!$C$78)*Paramètres!$C$79+MAX(0,MAX(0,L$59)+Paramètres!$C$86*L114-Paramètres!$C$78)*Paramètres!$C$80)-(MIN(MAX(0,MAX(0,L$59)),Paramètres!$C$78)*Paramètres!$C$79+MAX(0,MAX(0,L$59)-Paramètres!$C$78)*Paramètres!$C$80))</f>
        <v>1830452.61637332</v>
      </c>
      <c r="M158" s="24" t="n">
        <f aca="false">M157+M$66+Paramètres!$C$86*M114-((MIN(MAX(0,MAX(0,M$59)+Paramètres!$C$86*M114),Paramètres!$C$78)*Paramètres!$C$79+MAX(0,MAX(0,M$59)+Paramètres!$C$86*M114-Paramètres!$C$78)*Paramètres!$C$80)-(MIN(MAX(0,MAX(0,M$59)),Paramètres!$C$78)*Paramètres!$C$79+MAX(0,MAX(0,M$59)-Paramètres!$C$78)*Paramètres!$C$80))</f>
        <v>2410632.07153125</v>
      </c>
      <c r="N158" s="24" t="n">
        <f aca="false">N157+N$66+Paramètres!$C$86*N114-((MIN(MAX(0,MAX(0,N$59)+Paramètres!$C$86*N114),Paramètres!$C$78)*Paramètres!$C$79+MAX(0,MAX(0,N$59)+Paramètres!$C$86*N114-Paramètres!$C$78)*Paramètres!$C$80)-(MIN(MAX(0,MAX(0,N$59)),Paramètres!$C$78)*Paramètres!$C$79+MAX(0,MAX(0,N$59)-Paramètres!$C$78)*Paramètres!$C$80))</f>
        <v>2990811.52668917</v>
      </c>
    </row>
    <row r="159" customFormat="false" ht="15" hidden="false" customHeight="false" outlineLevel="0" collapsed="false">
      <c r="B159" s="11" t="s">
        <v>339</v>
      </c>
      <c r="C159" s="24" t="n">
        <f aca="false">C158+C$66+Paramètres!$C$86*C115-((MIN(MAX(0,MAX(0,C$59)+Paramètres!$C$86*C115),Paramètres!$C$78)*Paramètres!$C$79+MAX(0,MAX(0,C$59)+Paramètres!$C$86*C115-Paramètres!$C$78)*Paramètres!$C$80)-(MIN(MAX(0,MAX(0,C$59)),Paramètres!$C$78)*Paramètres!$C$79+MAX(0,MAX(0,C$59)-Paramètres!$C$78)*Paramètres!$C$80))</f>
        <v>928571.999223534</v>
      </c>
      <c r="D159" s="24" t="n">
        <f aca="false">D158+D$66+Paramètres!$C$86*D115-((MIN(MAX(0,MAX(0,D$59)+Paramètres!$C$86*D115),Paramètres!$C$78)*Paramètres!$C$79+MAX(0,MAX(0,D$59)+Paramètres!$C$86*D115-Paramètres!$C$78)*Paramètres!$C$80)-(MIN(MAX(0,MAX(0,D$59)),Paramètres!$C$78)*Paramètres!$C$79+MAX(0,MAX(0,D$59)-Paramètres!$C$78)*Paramètres!$C$80))</f>
        <v>0</v>
      </c>
      <c r="E159" s="24" t="n">
        <f aca="false">E158+E$66+Paramètres!$C$86*E115-((MIN(MAX(0,MAX(0,E$59)+Paramètres!$C$86*E115),Paramètres!$C$78)*Paramètres!$C$79+MAX(0,MAX(0,E$59)+Paramètres!$C$86*E115-Paramètres!$C$78)*Paramètres!$C$80)-(MIN(MAX(0,MAX(0,E$59)),Paramètres!$C$78)*Paramètres!$C$79+MAX(0,MAX(0,E$59)-Paramètres!$C$78)*Paramètres!$C$80))</f>
        <v>78332.3293872321</v>
      </c>
      <c r="F159" s="24" t="n">
        <f aca="false">F158+F$66+Paramètres!$C$86*F115-((MIN(MAX(0,MAX(0,F$59)+Paramètres!$C$86*F115),Paramètres!$C$78)*Paramètres!$C$79+MAX(0,MAX(0,F$59)+Paramètres!$C$86*F115-Paramètres!$C$78)*Paramètres!$C$80)-(MIN(MAX(0,MAX(0,F$59)),Paramètres!$C$78)*Paramètres!$C$79+MAX(0,MAX(0,F$59)-Paramètres!$C$78)*Paramètres!$C$80))</f>
        <v>380123.723634821</v>
      </c>
      <c r="G159" s="24" t="n">
        <f aca="false">G158+G$66+Paramètres!$C$86*G115-((MIN(MAX(0,MAX(0,G$59)+Paramètres!$C$86*G115),Paramètres!$C$78)*Paramètres!$C$79+MAX(0,MAX(0,G$59)+Paramètres!$C$86*G115-Paramètres!$C$78)*Paramètres!$C$80)-(MIN(MAX(0,MAX(0,G$59)),Paramètres!$C$78)*Paramètres!$C$79+MAX(0,MAX(0,G$59)-Paramètres!$C$78)*Paramètres!$C$80))</f>
        <v>662193.048307109</v>
      </c>
      <c r="H159" s="24" t="n">
        <f aca="false">H158+H$66+Paramètres!$C$86*H115-((MIN(MAX(0,MAX(0,H$59)+Paramètres!$C$86*H115),Paramètres!$C$78)*Paramètres!$C$79+MAX(0,MAX(0,H$59)+Paramètres!$C$86*H115-Paramètres!$C$78)*Paramètres!$C$80)-(MIN(MAX(0,MAX(0,H$59)),Paramètres!$C$78)*Paramètres!$C$79+MAX(0,MAX(0,H$59)-Paramètres!$C$78)*Paramètres!$C$80))</f>
        <v>928571.999223534</v>
      </c>
      <c r="I159" s="24" t="n">
        <f aca="false">I158+I$66+Paramètres!$C$86*I115-((MIN(MAX(0,MAX(0,I$59)+Paramètres!$C$86*I115),Paramètres!$C$78)*Paramètres!$C$79+MAX(0,MAX(0,I$59)+Paramètres!$C$86*I115-Paramètres!$C$78)*Paramètres!$C$80)-(MIN(MAX(0,MAX(0,I$59)),Paramètres!$C$78)*Paramètres!$C$79+MAX(0,MAX(0,I$59)-Paramètres!$C$78)*Paramètres!$C$80))</f>
        <v>1190736.14089151</v>
      </c>
      <c r="J159" s="24" t="n">
        <f aca="false">J158+J$66+Paramètres!$C$86*J115-((MIN(MAX(0,MAX(0,J$59)+Paramètres!$C$86*J115),Paramètres!$C$78)*Paramètres!$C$79+MAX(0,MAX(0,J$59)+Paramètres!$C$86*J115-Paramètres!$C$78)*Paramètres!$C$80)-(MIN(MAX(0,MAX(0,J$59)),Paramètres!$C$78)*Paramètres!$C$79+MAX(0,MAX(0,J$59)-Paramètres!$C$78)*Paramètres!$C$80))</f>
        <v>1323475.9166944</v>
      </c>
      <c r="K159" s="24" t="n">
        <f aca="false">K158+K$66+Paramètres!$C$86*K115-((MIN(MAX(0,MAX(0,K$59)+Paramètres!$C$86*K115),Paramètres!$C$78)*Paramètres!$C$79+MAX(0,MAX(0,K$59)+Paramètres!$C$86*K115-Paramètres!$C$78)*Paramètres!$C$80)-(MIN(MAX(0,MAX(0,K$59)),Paramètres!$C$78)*Paramètres!$C$79+MAX(0,MAX(0,K$59)-Paramètres!$C$78)*Paramètres!$C$80))</f>
        <v>1569135.36459168</v>
      </c>
      <c r="L159" s="24" t="n">
        <f aca="false">L158+L$66+Paramètres!$C$86*L115-((MIN(MAX(0,MAX(0,L$59)+Paramètres!$C$86*L115),Paramètres!$C$78)*Paramètres!$C$79+MAX(0,MAX(0,L$59)+Paramètres!$C$86*L115-Paramètres!$C$78)*Paramètres!$C$80)-(MIN(MAX(0,MAX(0,L$59)),Paramètres!$C$78)*Paramètres!$C$79+MAX(0,MAX(0,L$59)-Paramètres!$C$78)*Paramètres!$C$80))</f>
        <v>1937624.53643759</v>
      </c>
      <c r="M159" s="24" t="n">
        <f aca="false">M158+M$66+Paramètres!$C$86*M115-((MIN(MAX(0,MAX(0,M$59)+Paramètres!$C$86*M115),Paramètres!$C$78)*Paramètres!$C$79+MAX(0,MAX(0,M$59)+Paramètres!$C$86*M115-Paramètres!$C$78)*Paramètres!$C$80)-(MIN(MAX(0,MAX(0,M$59)),Paramètres!$C$78)*Paramètres!$C$79+MAX(0,MAX(0,M$59)-Paramètres!$C$78)*Paramètres!$C$80))</f>
        <v>2551773.15618078</v>
      </c>
      <c r="N159" s="24" t="n">
        <f aca="false">N158+N$66+Paramètres!$C$86*N115-((MIN(MAX(0,MAX(0,N$59)+Paramètres!$C$86*N115),Paramètres!$C$78)*Paramètres!$C$79+MAX(0,MAX(0,N$59)+Paramètres!$C$86*N115-Paramètres!$C$78)*Paramètres!$C$80)-(MIN(MAX(0,MAX(0,N$59)),Paramètres!$C$78)*Paramètres!$C$79+MAX(0,MAX(0,N$59)-Paramètres!$C$78)*Paramètres!$C$80))</f>
        <v>3165921.77592397</v>
      </c>
    </row>
    <row r="160" customFormat="false" ht="15" hidden="false" customHeight="false" outlineLevel="0" collapsed="false">
      <c r="B160" s="11" t="s">
        <v>340</v>
      </c>
      <c r="C160" s="24" t="n">
        <f aca="false">C159+C$66+Paramètres!$C$86*C116-((MIN(MAX(0,MAX(0,C$59)+Paramètres!$C$86*C116),Paramètres!$C$78)*Paramètres!$C$79+MAX(0,MAX(0,C$59)+Paramètres!$C$86*C116-Paramètres!$C$78)*Paramètres!$C$80)-(MIN(MAX(0,MAX(0,C$59)),Paramètres!$C$78)*Paramètres!$C$79+MAX(0,MAX(0,C$59)-Paramètres!$C$78)*Paramètres!$C$80))</f>
        <v>981920.931063997</v>
      </c>
      <c r="D160" s="24" t="n">
        <f aca="false">D159+D$66+Paramètres!$C$86*D116-((MIN(MAX(0,MAX(0,D$59)+Paramètres!$C$86*D116),Paramètres!$C$78)*Paramètres!$C$79+MAX(0,MAX(0,D$59)+Paramètres!$C$86*D116-Paramètres!$C$78)*Paramètres!$C$80)-(MIN(MAX(0,MAX(0,D$59)),Paramètres!$C$78)*Paramètres!$C$79+MAX(0,MAX(0,D$59)-Paramètres!$C$78)*Paramètres!$C$80))</f>
        <v>0</v>
      </c>
      <c r="E160" s="24" t="n">
        <f aca="false">E159+E$66+Paramètres!$C$86*E116-((MIN(MAX(0,MAX(0,E$59)+Paramètres!$C$86*E116),Paramètres!$C$78)*Paramètres!$C$79+MAX(0,MAX(0,E$59)+Paramètres!$C$86*E116-Paramètres!$C$78)*Paramètres!$C$80)-(MIN(MAX(0,MAX(0,E$59)),Paramètres!$C$78)*Paramètres!$C$79+MAX(0,MAX(0,E$59)-Paramètres!$C$78)*Paramètres!$C$80))</f>
        <v>83005.1354887705</v>
      </c>
      <c r="F160" s="24" t="n">
        <f aca="false">F159+F$66+Paramètres!$C$86*F116-((MIN(MAX(0,MAX(0,F$59)+Paramètres!$C$86*F116),Paramètres!$C$78)*Paramètres!$C$79+MAX(0,MAX(0,F$59)+Paramètres!$C$86*F116-Paramètres!$C$78)*Paramètres!$C$80)-(MIN(MAX(0,MAX(0,F$59)),Paramètres!$C$78)*Paramètres!$C$79+MAX(0,MAX(0,F$59)-Paramètres!$C$78)*Paramètres!$C$80))</f>
        <v>402799.475384261</v>
      </c>
      <c r="G160" s="24" t="n">
        <f aca="false">G159+G$66+Paramètres!$C$86*G116-((MIN(MAX(0,MAX(0,G$59)+Paramètres!$C$86*G116),Paramètres!$C$78)*Paramètres!$C$79+MAX(0,MAX(0,G$59)+Paramètres!$C$86*G116-Paramètres!$C$78)*Paramètres!$C$80)-(MIN(MAX(0,MAX(0,G$59)),Paramètres!$C$78)*Paramètres!$C$79+MAX(0,MAX(0,G$59)-Paramètres!$C$78)*Paramètres!$C$80))</f>
        <v>700514.069325362</v>
      </c>
      <c r="H160" s="24" t="n">
        <f aca="false">H159+H$66+Paramètres!$C$86*H116-((MIN(MAX(0,MAX(0,H$59)+Paramètres!$C$86*H116),Paramètres!$C$78)*Paramètres!$C$79+MAX(0,MAX(0,H$59)+Paramètres!$C$86*H116-Paramètres!$C$78)*Paramètres!$C$80)-(MIN(MAX(0,MAX(0,H$59)),Paramètres!$C$78)*Paramètres!$C$79+MAX(0,MAX(0,H$59)-Paramètres!$C$78)*Paramètres!$C$80))</f>
        <v>981920.931063997</v>
      </c>
      <c r="I160" s="24" t="n">
        <f aca="false">I159+I$66+Paramètres!$C$86*I116-((MIN(MAX(0,MAX(0,I$59)+Paramètres!$C$86*I116),Paramètres!$C$78)*Paramètres!$C$79+MAX(0,MAX(0,I$59)+Paramètres!$C$86*I116-Paramètres!$C$78)*Paramètres!$C$80)-(MIN(MAX(0,MAX(0,I$59)),Paramètres!$C$78)*Paramètres!$C$79+MAX(0,MAX(0,I$59)-Paramètres!$C$78)*Paramètres!$C$80))</f>
        <v>1259063.85241496</v>
      </c>
      <c r="J160" s="24" t="n">
        <f aca="false">J159+J$66+Paramètres!$C$86*J116-((MIN(MAX(0,MAX(0,J$59)+Paramètres!$C$86*J116),Paramètres!$C$78)*Paramètres!$C$79+MAX(0,MAX(0,J$59)+Paramètres!$C$86*J116-Paramètres!$C$78)*Paramètres!$C$80)-(MIN(MAX(0,MAX(0,J$59)),Paramètres!$C$78)*Paramètres!$C$79+MAX(0,MAX(0,J$59)-Paramètres!$C$78)*Paramètres!$C$80))</f>
        <v>1399420.60127954</v>
      </c>
      <c r="K160" s="24" t="n">
        <f aca="false">K159+K$66+Paramètres!$C$86*K116-((MIN(MAX(0,MAX(0,K$59)+Paramètres!$C$86*K116),Paramètres!$C$78)*Paramètres!$C$79+MAX(0,MAX(0,K$59)+Paramètres!$C$86*K116-Paramètres!$C$78)*Paramètres!$C$80)-(MIN(MAX(0,MAX(0,K$59)),Paramètres!$C$78)*Paramètres!$C$79+MAX(0,MAX(0,K$59)-Paramètres!$C$78)*Paramètres!$C$80))</f>
        <v>1659176.66329014</v>
      </c>
      <c r="L160" s="24" t="n">
        <f aca="false">L159+L$66+Paramètres!$C$86*L116-((MIN(MAX(0,MAX(0,L$59)+Paramètres!$C$86*L116),Paramètres!$C$78)*Paramètres!$C$79+MAX(0,MAX(0,L$59)+Paramètres!$C$86*L116-Paramètres!$C$78)*Paramètres!$C$80)-(MIN(MAX(0,MAX(0,L$59)),Paramètres!$C$78)*Paramètres!$C$79+MAX(0,MAX(0,L$59)-Paramètres!$C$78)*Paramètres!$C$80))</f>
        <v>2048810.75630603</v>
      </c>
      <c r="M160" s="24" t="n">
        <f aca="false">M159+M$66+Paramètres!$C$86*M116-((MIN(MAX(0,MAX(0,M$59)+Paramètres!$C$86*M116),Paramètres!$C$78)*Paramètres!$C$79+MAX(0,MAX(0,M$59)+Paramètres!$C$86*M116-Paramètres!$C$78)*Paramètres!$C$80)-(MIN(MAX(0,MAX(0,M$59)),Paramètres!$C$78)*Paramètres!$C$79+MAX(0,MAX(0,M$59)-Paramètres!$C$78)*Paramètres!$C$80))</f>
        <v>2698200.91133253</v>
      </c>
      <c r="N160" s="24" t="n">
        <f aca="false">N159+N$66+Paramètres!$C$86*N116-((MIN(MAX(0,MAX(0,N$59)+Paramètres!$C$86*N116),Paramètres!$C$78)*Paramètres!$C$79+MAX(0,MAX(0,N$59)+Paramètres!$C$86*N116-Paramètres!$C$78)*Paramètres!$C$80)-(MIN(MAX(0,MAX(0,N$59)),Paramètres!$C$78)*Paramètres!$C$79+MAX(0,MAX(0,N$59)-Paramètres!$C$78)*Paramètres!$C$80))</f>
        <v>3347591.06635902</v>
      </c>
    </row>
    <row r="161" customFormat="false" ht="15" hidden="false" customHeight="false" outlineLevel="0" collapsed="false">
      <c r="B161" s="11" t="s">
        <v>341</v>
      </c>
      <c r="C161" s="24" t="n">
        <f aca="false">C160+C$66+Paramètres!$C$86*C117-((MIN(MAX(0,MAX(0,C$59)+Paramètres!$C$86*C117),Paramètres!$C$78)*Paramètres!$C$79+MAX(0,MAX(0,C$59)+Paramètres!$C$86*C117-Paramètres!$C$78)*Paramètres!$C$80)-(MIN(MAX(0,MAX(0,C$59)),Paramètres!$C$78)*Paramètres!$C$79+MAX(0,MAX(0,C$59)-Paramètres!$C$78)*Paramètres!$C$80))</f>
        <v>1037318.37298662</v>
      </c>
      <c r="D161" s="24" t="n">
        <f aca="false">D160+D$66+Paramètres!$C$86*D117-((MIN(MAX(0,MAX(0,D$59)+Paramètres!$C$86*D117),Paramètres!$C$78)*Paramètres!$C$79+MAX(0,MAX(0,D$59)+Paramètres!$C$86*D117-Paramètres!$C$78)*Paramètres!$C$80)-(MIN(MAX(0,MAX(0,D$59)),Paramètres!$C$78)*Paramètres!$C$79+MAX(0,MAX(0,D$59)-Paramètres!$C$78)*Paramètres!$C$80))</f>
        <v>0</v>
      </c>
      <c r="E161" s="24" t="n">
        <f aca="false">E160+E$66+Paramètres!$C$86*E117-((MIN(MAX(0,MAX(0,E$59)+Paramètres!$C$86*E117),Paramètres!$C$78)*Paramètres!$C$79+MAX(0,MAX(0,E$59)+Paramètres!$C$86*E117-Paramètres!$C$78)*Paramètres!$C$80)-(MIN(MAX(0,MAX(0,E$59)),Paramètres!$C$78)*Paramètres!$C$79+MAX(0,MAX(0,E$59)-Paramètres!$C$78)*Paramètres!$C$80))</f>
        <v>87875.9276056308</v>
      </c>
      <c r="F161" s="24" t="n">
        <f aca="false">F160+F$66+Paramètres!$C$86*F117-((MIN(MAX(0,MAX(0,F$59)+Paramètres!$C$86*F117),Paramètres!$C$78)*Paramètres!$C$79+MAX(0,MAX(0,F$59)+Paramètres!$C$86*F117-Paramètres!$C$78)*Paramètres!$C$80)-(MIN(MAX(0,MAX(0,F$59)),Paramètres!$C$78)*Paramètres!$C$79+MAX(0,MAX(0,F$59)-Paramètres!$C$78)*Paramètres!$C$80))</f>
        <v>426405.363350159</v>
      </c>
      <c r="G161" s="24" t="n">
        <f aca="false">G160+G$66+Paramètres!$C$86*G117-((MIN(MAX(0,MAX(0,G$59)+Paramètres!$C$86*G117),Paramètres!$C$78)*Paramètres!$C$79+MAX(0,MAX(0,G$59)+Paramètres!$C$86*G117-Paramètres!$C$78)*Paramètres!$C$80)-(MIN(MAX(0,MAX(0,G$59)),Paramètres!$C$78)*Paramètres!$C$79+MAX(0,MAX(0,G$59)-Paramètres!$C$78)*Paramètres!$C$80))</f>
        <v>740297.123741544</v>
      </c>
      <c r="H161" s="24" t="n">
        <f aca="false">H160+H$66+Paramètres!$C$86*H117-((MIN(MAX(0,MAX(0,H$59)+Paramètres!$C$86*H117),Paramètres!$C$78)*Paramètres!$C$79+MAX(0,MAX(0,H$59)+Paramètres!$C$86*H117-Paramètres!$C$78)*Paramètres!$C$80)-(MIN(MAX(0,MAX(0,H$59)),Paramètres!$C$78)*Paramètres!$C$79+MAX(0,MAX(0,H$59)-Paramètres!$C$78)*Paramètres!$C$80))</f>
        <v>1037318.37298662</v>
      </c>
      <c r="I161" s="24" t="n">
        <f aca="false">I160+I$66+Paramètres!$C$86*I117-((MIN(MAX(0,MAX(0,I$59)+Paramètres!$C$86*I117),Paramètres!$C$78)*Paramètres!$C$79+MAX(0,MAX(0,I$59)+Paramètres!$C$86*I117-Paramètres!$C$78)*Paramètres!$C$80)-(MIN(MAX(0,MAX(0,I$59)),Paramètres!$C$78)*Paramètres!$C$79+MAX(0,MAX(0,I$59)-Paramètres!$C$78)*Paramètres!$C$80))</f>
        <v>1330018.83766054</v>
      </c>
      <c r="J161" s="24" t="n">
        <f aca="false">J160+J$66+Paramètres!$C$86*J117-((MIN(MAX(0,MAX(0,J$59)+Paramètres!$C$86*J117),Paramètres!$C$78)*Paramètres!$C$79+MAX(0,MAX(0,J$59)+Paramètres!$C$86*J117-Paramètres!$C$78)*Paramètres!$C$80)-(MIN(MAX(0,MAX(0,J$59)),Paramètres!$C$78)*Paramètres!$C$79+MAX(0,MAX(0,J$59)-Paramètres!$C$78)*Paramètres!$C$80))</f>
        <v>1478285.44036271</v>
      </c>
      <c r="K161" s="24" t="n">
        <f aca="false">K160+K$66+Paramètres!$C$86*K117-((MIN(MAX(0,MAX(0,K$59)+Paramètres!$C$86*K117),Paramètres!$C$78)*Paramètres!$C$79+MAX(0,MAX(0,K$59)+Paramètres!$C$86*K117-Paramètres!$C$78)*Paramètres!$C$80)-(MIN(MAX(0,MAX(0,K$59)),Paramètres!$C$78)*Paramètres!$C$79+MAX(0,MAX(0,K$59)-Paramètres!$C$78)*Paramètres!$C$80))</f>
        <v>1752680.146404</v>
      </c>
      <c r="L161" s="24" t="n">
        <f aca="false">L160+L$66+Paramètres!$C$86*L117-((MIN(MAX(0,MAX(0,L$59)+Paramètres!$C$86*L117),Paramètres!$C$78)*Paramètres!$C$79+MAX(0,MAX(0,L$59)+Paramètres!$C$86*L117-Paramètres!$C$78)*Paramètres!$C$80)-(MIN(MAX(0,MAX(0,L$59)),Paramètres!$C$78)*Paramètres!$C$79+MAX(0,MAX(0,L$59)-Paramètres!$C$78)*Paramètres!$C$80))</f>
        <v>2164272.20546593</v>
      </c>
      <c r="M161" s="24" t="n">
        <f aca="false">M160+M$66+Paramètres!$C$86*M117-((MIN(MAX(0,MAX(0,M$59)+Paramètres!$C$86*M117),Paramètres!$C$78)*Paramètres!$C$79+MAX(0,MAX(0,M$59)+Paramètres!$C$86*M117-Paramètres!$C$78)*Paramètres!$C$80)-(MIN(MAX(0,MAX(0,M$59)),Paramètres!$C$78)*Paramètres!$C$79+MAX(0,MAX(0,M$59)-Paramètres!$C$78)*Paramètres!$C$80))</f>
        <v>2850258.97056914</v>
      </c>
      <c r="N161" s="24" t="n">
        <f aca="false">N160+N$66+Paramètres!$C$86*N117-((MIN(MAX(0,MAX(0,N$59)+Paramètres!$C$86*N117),Paramètres!$C$78)*Paramètres!$C$79+MAX(0,MAX(0,N$59)+Paramètres!$C$86*N117-Paramètres!$C$78)*Paramètres!$C$80)-(MIN(MAX(0,MAX(0,N$59)),Paramètres!$C$78)*Paramètres!$C$79+MAX(0,MAX(0,N$59)-Paramètres!$C$78)*Paramètres!$C$80))</f>
        <v>3536245.73567236</v>
      </c>
    </row>
    <row r="162" customFormat="false" ht="15" hidden="false" customHeight="false" outlineLevel="0" collapsed="false">
      <c r="B162" s="11" t="s">
        <v>342</v>
      </c>
      <c r="C162" s="24" t="n">
        <f aca="false">C161+C$66+Paramètres!$C$86*C118-((MIN(MAX(0,MAX(0,C$59)+Paramètres!$C$86*C118),Paramètres!$C$78)*Paramètres!$C$79+MAX(0,MAX(0,C$59)+Paramètres!$C$86*C118-Paramètres!$C$78)*Paramètres!$C$80)-(MIN(MAX(0,MAX(0,C$59)),Paramètres!$C$78)*Paramètres!$C$79+MAX(0,MAX(0,C$59)-Paramètres!$C$78)*Paramètres!$C$80))</f>
        <v>1094897.47814674</v>
      </c>
      <c r="D162" s="24" t="n">
        <f aca="false">D161+D$66+Paramètres!$C$86*D118-((MIN(MAX(0,MAX(0,D$59)+Paramètres!$C$86*D118),Paramètres!$C$78)*Paramètres!$C$79+MAX(0,MAX(0,D$59)+Paramètres!$C$86*D118-Paramètres!$C$78)*Paramètres!$C$80)-(MIN(MAX(0,MAX(0,D$59)),Paramètres!$C$78)*Paramètres!$C$79+MAX(0,MAX(0,D$59)-Paramètres!$C$78)*Paramètres!$C$80))</f>
        <v>0</v>
      </c>
      <c r="E162" s="24" t="n">
        <f aca="false">E161+E$66+Paramètres!$C$86*E118-((MIN(MAX(0,MAX(0,E$59)+Paramètres!$C$86*E118),Paramètres!$C$78)*Paramètres!$C$79+MAX(0,MAX(0,E$59)+Paramètres!$C$86*E118-Paramètres!$C$78)*Paramètres!$C$80)-(MIN(MAX(0,MAX(0,E$59)),Paramètres!$C$78)*Paramètres!$C$79+MAX(0,MAX(0,E$59)-Paramètres!$C$78)*Paramètres!$C$80))</f>
        <v>92957.9708008396</v>
      </c>
      <c r="F162" s="24" t="n">
        <f aca="false">F161+F$66+Paramètres!$C$86*F118-((MIN(MAX(0,MAX(0,F$59)+Paramètres!$C$86*F118),Paramètres!$C$78)*Paramètres!$C$79+MAX(0,MAX(0,F$59)+Paramètres!$C$86*F118-Paramètres!$C$78)*Paramètres!$C$80)-(MIN(MAX(0,MAX(0,F$59)),Paramètres!$C$78)*Paramètres!$C$79+MAX(0,MAX(0,F$59)-Paramètres!$C$78)*Paramètres!$C$80))</f>
        <v>450915.326487022</v>
      </c>
      <c r="G162" s="24" t="n">
        <f aca="false">G161+G$66+Paramètres!$C$86*G118-((MIN(MAX(0,MAX(0,G$59)+Paramètres!$C$86*G118),Paramètres!$C$78)*Paramètres!$C$79+MAX(0,MAX(0,G$59)+Paramètres!$C$86*G118-Paramètres!$C$78)*Paramètres!$C$80)-(MIN(MAX(0,MAX(0,G$59)),Paramètres!$C$78)*Paramètres!$C$79+MAX(0,MAX(0,G$59)-Paramètres!$C$78)*Paramètres!$C$80))</f>
        <v>781637.24372652</v>
      </c>
      <c r="H162" s="24" t="n">
        <f aca="false">H161+H$66+Paramètres!$C$86*H118-((MIN(MAX(0,MAX(0,H$59)+Paramètres!$C$86*H118),Paramètres!$C$78)*Paramètres!$C$79+MAX(0,MAX(0,H$59)+Paramètres!$C$86*H118-Paramètres!$C$78)*Paramètres!$C$80)-(MIN(MAX(0,MAX(0,H$59)),Paramètres!$C$78)*Paramètres!$C$79+MAX(0,MAX(0,H$59)-Paramètres!$C$78)*Paramètres!$C$80))</f>
        <v>1094897.47814674</v>
      </c>
      <c r="I162" s="24" t="n">
        <f aca="false">I161+I$66+Paramètres!$C$86*I118-((MIN(MAX(0,MAX(0,I$59)+Paramètres!$C$86*I118),Paramètres!$C$78)*Paramètres!$C$79+MAX(0,MAX(0,I$59)+Paramètres!$C$86*I118-Paramètres!$C$78)*Paramètres!$C$80)-(MIN(MAX(0,MAX(0,I$59)),Paramètres!$C$78)*Paramètres!$C$79+MAX(0,MAX(0,I$59)-Paramètres!$C$78)*Paramètres!$C$80))</f>
        <v>1403771.86942017</v>
      </c>
      <c r="J162" s="24" t="n">
        <f aca="false">J161+J$66+Paramètres!$C$86*J118-((MIN(MAX(0,MAX(0,J$59)+Paramètres!$C$86*J118),Paramètres!$C$78)*Paramètres!$C$79+MAX(0,MAX(0,J$59)+Paramètres!$C$86*J118-Paramètres!$C$78)*Paramètres!$C$80)-(MIN(MAX(0,MAX(0,J$59)),Paramètres!$C$78)*Paramètres!$C$79+MAX(0,MAX(0,J$59)-Paramètres!$C$78)*Paramètres!$C$80))</f>
        <v>1560260.24398629</v>
      </c>
      <c r="K162" s="24" t="n">
        <f aca="false">K161+K$66+Paramètres!$C$86*K118-((MIN(MAX(0,MAX(0,K$59)+Paramètres!$C$86*K118),Paramètres!$C$78)*Paramètres!$C$79+MAX(0,MAX(0,K$59)+Paramètres!$C$86*K118-Paramètres!$C$78)*Paramètres!$C$80)-(MIN(MAX(0,MAX(0,K$59)),Paramètres!$C$78)*Paramètres!$C$79+MAX(0,MAX(0,K$59)-Paramètres!$C$78)*Paramètres!$C$80))</f>
        <v>1849870.85592026</v>
      </c>
      <c r="L162" s="24" t="n">
        <f aca="false">L161+L$66+Paramètres!$C$86*L118-((MIN(MAX(0,MAX(0,L$59)+Paramètres!$C$86*L118),Paramètres!$C$78)*Paramètres!$C$79+MAX(0,MAX(0,L$59)+Paramètres!$C$86*L118-Paramètres!$C$78)*Paramètres!$C$80)-(MIN(MAX(0,MAX(0,L$59)),Paramètres!$C$78)*Paramètres!$C$79+MAX(0,MAX(0,L$59)-Paramètres!$C$78)*Paramètres!$C$80))</f>
        <v>2284286.77382121</v>
      </c>
      <c r="M162" s="24" t="n">
        <f aca="false">M161+M$66+Paramètres!$C$86*M118-((MIN(MAX(0,MAX(0,M$59)+Paramètres!$C$86*M118),Paramètres!$C$78)*Paramètres!$C$79+MAX(0,MAX(0,M$59)+Paramètres!$C$86*M118-Paramètres!$C$78)*Paramètres!$C$80)-(MIN(MAX(0,MAX(0,M$59)),Paramètres!$C$78)*Paramètres!$C$79+MAX(0,MAX(0,M$59)-Paramètres!$C$78)*Paramètres!$C$80))</f>
        <v>3008313.30365614</v>
      </c>
      <c r="N162" s="24" t="n">
        <f aca="false">N161+N$66+Paramètres!$C$86*N118-((MIN(MAX(0,MAX(0,N$59)+Paramètres!$C$86*N118),Paramètres!$C$78)*Paramètres!$C$79+MAX(0,MAX(0,N$59)+Paramètres!$C$86*N118-Paramètres!$C$78)*Paramètres!$C$80)-(MIN(MAX(0,MAX(0,N$59)),Paramètres!$C$78)*Paramètres!$C$79+MAX(0,MAX(0,N$59)-Paramètres!$C$78)*Paramètres!$C$80))</f>
        <v>3732339.83349106</v>
      </c>
    </row>
    <row r="163" customFormat="false" ht="15" hidden="false" customHeight="false" outlineLevel="0" collapsed="false">
      <c r="B163" s="11" t="s">
        <v>343</v>
      </c>
      <c r="C163" s="24" t="n">
        <f aca="false">C162+C$66+Paramètres!$C$86*C119-((MIN(MAX(0,MAX(0,C$59)+Paramètres!$C$86*C119),Paramètres!$C$78)*Paramètres!$C$79+MAX(0,MAX(0,C$59)+Paramètres!$C$86*C119-Paramètres!$C$78)*Paramètres!$C$80)-(MIN(MAX(0,MAX(0,C$59)),Paramètres!$C$78)*Paramètres!$C$79+MAX(0,MAX(0,C$59)-Paramètres!$C$78)*Paramètres!$C$80))</f>
        <v>1154800.0546548</v>
      </c>
      <c r="D163" s="24" t="n">
        <f aca="false">D162+D$66+Paramètres!$C$86*D119-((MIN(MAX(0,MAX(0,D$59)+Paramètres!$C$86*D119),Paramètres!$C$78)*Paramètres!$C$79+MAX(0,MAX(0,D$59)+Paramètres!$C$86*D119-Paramètres!$C$78)*Paramètres!$C$80)-(MIN(MAX(0,MAX(0,D$59)),Paramètres!$C$78)*Paramètres!$C$79+MAX(0,MAX(0,D$59)-Paramètres!$C$78)*Paramètres!$C$80))</f>
        <v>0</v>
      </c>
      <c r="E163" s="24" t="n">
        <f aca="false">E162+E$66+Paramètres!$C$86*E119-((MIN(MAX(0,MAX(0,E$59)+Paramètres!$C$86*E119),Paramètres!$C$78)*Paramètres!$C$79+MAX(0,MAX(0,E$59)+Paramètres!$C$86*E119-Paramètres!$C$78)*Paramètres!$C$80)-(MIN(MAX(0,MAX(0,E$59)),Paramètres!$C$78)*Paramètres!$C$79+MAX(0,MAX(0,E$59)-Paramètres!$C$78)*Paramètres!$C$80))</f>
        <v>98265.4188966461</v>
      </c>
      <c r="F163" s="24" t="n">
        <f aca="false">F162+F$66+Paramètres!$C$86*F119-((MIN(MAX(0,MAX(0,F$59)+Paramètres!$C$86*F119),Paramètres!$C$78)*Paramètres!$C$79+MAX(0,MAX(0,F$59)+Paramètres!$C$86*F119-Paramètres!$C$78)*Paramètres!$C$80)-(MIN(MAX(0,MAX(0,F$59)),Paramètres!$C$78)*Paramètres!$C$79+MAX(0,MAX(0,F$59)-Paramètres!$C$78)*Paramètres!$C$80))</f>
        <v>476388.129680962</v>
      </c>
      <c r="G163" s="24" t="n">
        <f aca="false">G162+G$66+Paramètres!$C$86*G119-((MIN(MAX(0,MAX(0,G$59)+Paramètres!$C$86*G119),Paramètres!$C$78)*Paramètres!$C$79+MAX(0,MAX(0,G$59)+Paramètres!$C$86*G119-Paramètres!$C$78)*Paramètres!$C$80)-(MIN(MAX(0,MAX(0,G$59)),Paramètres!$C$78)*Paramètres!$C$79+MAX(0,MAX(0,G$59)-Paramètres!$C$78)*Paramètres!$C$80))</f>
        <v>824635.638542261</v>
      </c>
      <c r="H163" s="24" t="n">
        <f aca="false">H162+H$66+Paramètres!$C$86*H119-((MIN(MAX(0,MAX(0,H$59)+Paramètres!$C$86*H119),Paramètres!$C$78)*Paramètres!$C$79+MAX(0,MAX(0,H$59)+Paramètres!$C$86*H119-Paramètres!$C$78)*Paramètres!$C$80)-(MIN(MAX(0,MAX(0,H$59)),Paramètres!$C$78)*Paramètres!$C$79+MAX(0,MAX(0,H$59)-Paramètres!$C$78)*Paramètres!$C$80))</f>
        <v>1154800.0546548</v>
      </c>
      <c r="I163" s="24" t="n">
        <f aca="false">I162+I$66+Paramètres!$C$86*I119-((MIN(MAX(0,MAX(0,I$59)+Paramètres!$C$86*I119),Paramètres!$C$78)*Paramètres!$C$79+MAX(0,MAX(0,I$59)+Paramètres!$C$86*I119-Paramètres!$C$78)*Paramètres!$C$80)-(MIN(MAX(0,MAX(0,I$59)),Paramètres!$C$78)*Paramètres!$C$79+MAX(0,MAX(0,I$59)-Paramètres!$C$78)*Paramètres!$C$80))</f>
        <v>1480504.82071729</v>
      </c>
      <c r="J163" s="24" t="n">
        <f aca="false">J162+J$66+Paramètres!$C$86*J119-((MIN(MAX(0,MAX(0,J$59)+Paramètres!$C$86*J119),Paramètres!$C$78)*Paramètres!$C$79+MAX(0,MAX(0,J$59)+Paramètres!$C$86*J119-Paramètres!$C$78)*Paramètres!$C$80)-(MIN(MAX(0,MAX(0,J$59)),Paramètres!$C$78)*Paramètres!$C$79+MAX(0,MAX(0,J$59)-Paramètres!$C$78)*Paramètres!$C$80))</f>
        <v>1645547.15984539</v>
      </c>
      <c r="K163" s="24" t="n">
        <f aca="false">K162+K$66+Paramètres!$C$86*K119-((MIN(MAX(0,MAX(0,K$59)+Paramètres!$C$86*K119),Paramètres!$C$78)*Paramètres!$C$79+MAX(0,MAX(0,K$59)+Paramètres!$C$86*K119-Paramètres!$C$78)*Paramètres!$C$80)-(MIN(MAX(0,MAX(0,K$59)),Paramètres!$C$78)*Paramètres!$C$79+MAX(0,MAX(0,K$59)-Paramètres!$C$78)*Paramètres!$C$80))</f>
        <v>1950988.46155507</v>
      </c>
      <c r="L163" s="24" t="n">
        <f aca="false">L162+L$66+Paramètres!$C$86*L119-((MIN(MAX(0,MAX(0,L$59)+Paramètres!$C$86*L119),Paramètres!$C$78)*Paramètres!$C$79+MAX(0,MAX(0,L$59)+Paramètres!$C$86*L119-Paramètres!$C$78)*Paramètres!$C$80)-(MIN(MAX(0,MAX(0,L$59)),Paramètres!$C$78)*Paramètres!$C$79+MAX(0,MAX(0,L$59)-Paramètres!$C$78)*Paramètres!$C$80))</f>
        <v>2409150.41411959</v>
      </c>
      <c r="M163" s="24" t="n">
        <f aca="false">M162+M$66+Paramètres!$C$86*M119-((MIN(MAX(0,MAX(0,M$59)+Paramètres!$C$86*M119),Paramètres!$C$78)*Paramètres!$C$79+MAX(0,MAX(0,M$59)+Paramètres!$C$86*M119-Paramètres!$C$78)*Paramètres!$C$80)-(MIN(MAX(0,MAX(0,M$59)),Paramètres!$C$78)*Paramètres!$C$79+MAX(0,MAX(0,M$59)-Paramètres!$C$78)*Paramètres!$C$80))</f>
        <v>3172753.66839379</v>
      </c>
      <c r="N163" s="24" t="n">
        <f aca="false">N162+N$66+Paramètres!$C$86*N119-((MIN(MAX(0,MAX(0,N$59)+Paramètres!$C$86*N119),Paramètres!$C$78)*Paramètres!$C$79+MAX(0,MAX(0,N$59)+Paramètres!$C$86*N119-Paramètres!$C$78)*Paramètres!$C$80)-(MIN(MAX(0,MAX(0,N$59)),Paramètres!$C$78)*Paramètres!$C$79+MAX(0,MAX(0,N$59)-Paramètres!$C$78)*Paramètres!$C$80))</f>
        <v>3936356.92266798</v>
      </c>
    </row>
    <row r="164" customFormat="false" ht="15" hidden="false" customHeight="false" outlineLevel="0" collapsed="false">
      <c r="B164" s="11" t="s">
        <v>344</v>
      </c>
      <c r="C164" s="24" t="n">
        <f aca="false">C163+C$66+Paramètres!$C$86*C120-((MIN(MAX(0,MAX(0,C$59)+Paramètres!$C$86*C120),Paramètres!$C$78)*Paramètres!$C$79+MAX(0,MAX(0,C$59)+Paramètres!$C$86*C120-Paramètres!$C$78)*Paramètres!$C$80)-(MIN(MAX(0,MAX(0,C$59)),Paramètres!$C$78)*Paramètres!$C$79+MAX(0,MAX(0,C$59)-Paramètres!$C$78)*Paramètres!$C$80))</f>
        <v>1217177.12814842</v>
      </c>
      <c r="D164" s="24" t="n">
        <f aca="false">D163+D$66+Paramètres!$C$86*D120-((MIN(MAX(0,MAX(0,D$59)+Paramètres!$C$86*D120),Paramètres!$C$78)*Paramètres!$C$79+MAX(0,MAX(0,D$59)+Paramètres!$C$86*D120-Paramètres!$C$78)*Paramètres!$C$80)-(MIN(MAX(0,MAX(0,D$59)),Paramètres!$C$78)*Paramètres!$C$79+MAX(0,MAX(0,D$59)-Paramètres!$C$78)*Paramètres!$C$80))</f>
        <v>0</v>
      </c>
      <c r="E164" s="24" t="n">
        <f aca="false">E163+E$66+Paramètres!$C$86*E120-((MIN(MAX(0,MAX(0,E$59)+Paramètres!$C$86*E120),Paramètres!$C$78)*Paramètres!$C$79+MAX(0,MAX(0,E$59)+Paramètres!$C$86*E120-Paramètres!$C$78)*Paramètres!$C$80)-(MIN(MAX(0,MAX(0,E$59)),Paramètres!$C$78)*Paramètres!$C$79+MAX(0,MAX(0,E$59)-Paramètres!$C$78)*Paramètres!$C$80))</f>
        <v>103813.37402139</v>
      </c>
      <c r="F164" s="24" t="n">
        <f aca="false">F163+F$66+Paramètres!$C$86*F120-((MIN(MAX(0,MAX(0,F$59)+Paramètres!$C$86*F120),Paramètres!$C$78)*Paramètres!$C$79+MAX(0,MAX(0,F$59)+Paramètres!$C$86*F120-Paramètres!$C$78)*Paramètres!$C$80)-(MIN(MAX(0,MAX(0,F$59)),Paramètres!$C$78)*Paramètres!$C$79+MAX(0,MAX(0,F$59)-Paramètres!$C$78)*Paramètres!$C$80))</f>
        <v>502886.35753569</v>
      </c>
      <c r="G164" s="24" t="n">
        <f aca="false">G163+G$66+Paramètres!$C$86*G120-((MIN(MAX(0,MAX(0,G$59)+Paramètres!$C$86*G120),Paramètres!$C$78)*Paramètres!$C$79+MAX(0,MAX(0,G$59)+Paramètres!$C$86*G120-Paramètres!$C$78)*Paramètres!$C$80)-(MIN(MAX(0,MAX(0,G$59)),Paramètres!$C$78)*Paramètres!$C$79+MAX(0,MAX(0,G$59)-Paramètres!$C$78)*Paramètres!$C$80))</f>
        <v>869400.096052769</v>
      </c>
      <c r="H164" s="24" t="n">
        <f aca="false">H163+H$66+Paramètres!$C$86*H120-((MIN(MAX(0,MAX(0,H$59)+Paramètres!$C$86*H120),Paramètres!$C$78)*Paramètres!$C$79+MAX(0,MAX(0,H$59)+Paramètres!$C$86*H120-Paramètres!$C$78)*Paramètres!$C$80)-(MIN(MAX(0,MAX(0,H$59)),Paramètres!$C$78)*Paramètres!$C$79+MAX(0,MAX(0,H$59)-Paramètres!$C$78)*Paramètres!$C$80))</f>
        <v>1217177.12814842</v>
      </c>
      <c r="I164" s="24" t="n">
        <f aca="false">I163+I$66+Paramètres!$C$86*I120-((MIN(MAX(0,MAX(0,I$59)+Paramètres!$C$86*I120),Paramètres!$C$78)*Paramètres!$C$79+MAX(0,MAX(0,I$59)+Paramètres!$C$86*I120-Paramètres!$C$78)*Paramètres!$C$80)-(MIN(MAX(0,MAX(0,I$59)),Paramètres!$C$78)*Paramètres!$C$79+MAX(0,MAX(0,I$59)-Paramètres!$C$78)*Paramètres!$C$80))</f>
        <v>1560411.38632181</v>
      </c>
      <c r="J164" s="24" t="n">
        <f aca="false">J163+J$66+Paramètres!$C$86*J120-((MIN(MAX(0,MAX(0,J$59)+Paramètres!$C$86*J120),Paramètres!$C$78)*Paramètres!$C$79+MAX(0,MAX(0,J$59)+Paramètres!$C$86*J120-Paramètres!$C$78)*Paramètres!$C$80)-(MIN(MAX(0,MAX(0,J$59)),Paramètres!$C$78)*Paramètres!$C$79+MAX(0,MAX(0,J$59)-Paramètres!$C$78)*Paramètres!$C$80))</f>
        <v>1734361.47523534</v>
      </c>
      <c r="K164" s="24" t="n">
        <f aca="false">K163+K$66+Paramètres!$C$86*K120-((MIN(MAX(0,MAX(0,K$59)+Paramètres!$C$86*K120),Paramètres!$C$78)*Paramètres!$C$79+MAX(0,MAX(0,K$59)+Paramètres!$C$86*K120-Paramètres!$C$78)*Paramètres!$C$80)-(MIN(MAX(0,MAX(0,K$59)),Paramètres!$C$78)*Paramètres!$C$79+MAX(0,MAX(0,K$59)-Paramètres!$C$78)*Paramètres!$C$80))</f>
        <v>2056288.21155615</v>
      </c>
      <c r="L164" s="24" t="n">
        <f aca="false">L163+L$66+Paramètres!$C$86*L120-((MIN(MAX(0,MAX(0,L$59)+Paramètres!$C$86*L120),Paramètres!$C$78)*Paramètres!$C$79+MAX(0,MAX(0,L$59)+Paramètres!$C$86*L120-Paramètres!$C$78)*Paramètres!$C$80)-(MIN(MAX(0,MAX(0,L$59)),Paramètres!$C$78)*Paramètres!$C$79+MAX(0,MAX(0,L$59)-Paramètres!$C$78)*Paramètres!$C$80))</f>
        <v>2539178.31603737</v>
      </c>
      <c r="M164" s="24" t="n">
        <f aca="false">M163+M$66+Paramètres!$C$86*M120-((MIN(MAX(0,MAX(0,M$59)+Paramètres!$C$86*M120),Paramètres!$C$78)*Paramètres!$C$79+MAX(0,MAX(0,M$59)+Paramètres!$C$86*M120-Paramètres!$C$78)*Paramètres!$C$80)-(MIN(MAX(0,MAX(0,M$59)),Paramètres!$C$78)*Paramètres!$C$79+MAX(0,MAX(0,M$59)-Paramètres!$C$78)*Paramètres!$C$80))</f>
        <v>3343995.15683938</v>
      </c>
      <c r="N164" s="24" t="n">
        <f aca="false">N163+N$66+Paramètres!$C$86*N120-((MIN(MAX(0,MAX(0,N$59)+Paramètres!$C$86*N120),Paramètres!$C$78)*Paramètres!$C$79+MAX(0,MAX(0,N$59)+Paramètres!$C$86*N120-Paramètres!$C$78)*Paramètres!$C$80)-(MIN(MAX(0,MAX(0,N$59)),Paramètres!$C$78)*Paramètres!$C$79+MAX(0,MAX(0,N$59)-Paramètres!$C$78)*Paramètres!$C$80))</f>
        <v>4148811.9976414</v>
      </c>
    </row>
    <row r="165" customFormat="false" ht="15" hidden="false" customHeight="false" outlineLevel="0" collapsed="false">
      <c r="B165" s="11" t="s">
        <v>345</v>
      </c>
      <c r="C165" s="24" t="n">
        <f aca="false">C164+C$66+Paramètres!$C$86*C121-((MIN(MAX(0,MAX(0,C$59)+Paramètres!$C$86*C121),Paramètres!$C$78)*Paramètres!$C$79+MAX(0,MAX(0,C$59)+Paramètres!$C$86*C121-Paramètres!$C$78)*Paramètres!$C$80)-(MIN(MAX(0,MAX(0,C$59)),Paramètres!$C$78)*Paramètres!$C$79+MAX(0,MAX(0,C$59)-Paramètres!$C$78)*Paramètres!$C$80))</f>
        <v>1282189.54093165</v>
      </c>
      <c r="D165" s="24" t="n">
        <f aca="false">D164+D$66+Paramètres!$C$86*D121-((MIN(MAX(0,MAX(0,D$59)+Paramètres!$C$86*D121),Paramètres!$C$78)*Paramètres!$C$79+MAX(0,MAX(0,D$59)+Paramètres!$C$86*D121-Paramètres!$C$78)*Paramètres!$C$80)-(MIN(MAX(0,MAX(0,D$59)),Paramètres!$C$78)*Paramètres!$C$79+MAX(0,MAX(0,D$59)-Paramètres!$C$78)*Paramètres!$C$80))</f>
        <v>0</v>
      </c>
      <c r="E165" s="24" t="n">
        <f aca="false">E164+E$66+Paramètres!$C$86*E121-((MIN(MAX(0,MAX(0,E$59)+Paramètres!$C$86*E121),Paramètres!$C$78)*Paramètres!$C$79+MAX(0,MAX(0,E$59)+Paramètres!$C$86*E121-Paramètres!$C$78)*Paramètres!$C$80)-(MIN(MAX(0,MAX(0,E$59)),Paramètres!$C$78)*Paramètres!$C$79+MAX(0,MAX(0,E$59)-Paramètres!$C$78)*Paramètres!$C$80))</f>
        <v>109617.950146011</v>
      </c>
      <c r="F165" s="24" t="n">
        <f aca="false">F164+F$66+Paramètres!$C$86*F121-((MIN(MAX(0,MAX(0,F$59)+Paramètres!$C$86*F121),Paramètres!$C$78)*Paramètres!$C$79+MAX(0,MAX(0,F$59)+Paramètres!$C$86*F121-Paramètres!$C$78)*Paramètres!$C$80)-(MIN(MAX(0,MAX(0,F$59)),Paramètres!$C$78)*Paramètres!$C$79+MAX(0,MAX(0,F$59)-Paramètres!$C$78)*Paramètres!$C$80))</f>
        <v>530476.662654157</v>
      </c>
      <c r="G165" s="24" t="n">
        <f aca="false">G164+G$66+Paramètres!$C$86*G121-((MIN(MAX(0,MAX(0,G$59)+Paramètres!$C$86*G121),Paramètres!$C$78)*Paramètres!$C$79+MAX(0,MAX(0,G$59)+Paramètres!$C$86*G121-Paramètres!$C$78)*Paramètres!$C$80)-(MIN(MAX(0,MAX(0,G$59)),Paramètres!$C$78)*Paramètres!$C$79+MAX(0,MAX(0,G$59)-Paramètres!$C$78)*Paramètres!$C$80))</f>
        <v>916045.410333201</v>
      </c>
      <c r="H165" s="24" t="n">
        <f aca="false">H164+H$66+Paramètres!$C$86*H121-((MIN(MAX(0,MAX(0,H$59)+Paramètres!$C$86*H121),Paramètres!$C$78)*Paramètres!$C$79+MAX(0,MAX(0,H$59)+Paramètres!$C$86*H121-Paramètres!$C$78)*Paramètres!$C$80)-(MIN(MAX(0,MAX(0,H$59)),Paramètres!$C$78)*Paramètres!$C$79+MAX(0,MAX(0,H$59)-Paramètres!$C$78)*Paramètres!$C$80))</f>
        <v>1282189.54093165</v>
      </c>
      <c r="I165" s="24" t="n">
        <f aca="false">I164+I$66+Paramètres!$C$86*I121-((MIN(MAX(0,MAX(0,I$59)+Paramètres!$C$86*I121),Paramètres!$C$78)*Paramètres!$C$79+MAX(0,MAX(0,I$59)+Paramètres!$C$86*I121-Paramètres!$C$78)*Paramètres!$C$80)-(MIN(MAX(0,MAX(0,I$59)),Paramètres!$C$78)*Paramètres!$C$79+MAX(0,MAX(0,I$59)-Paramètres!$C$78)*Paramètres!$C$80))</f>
        <v>1643697.85116373</v>
      </c>
      <c r="J165" s="24" t="n">
        <f aca="false">J164+J$66+Paramètres!$C$86*J121-((MIN(MAX(0,MAX(0,J$59)+Paramètres!$C$86*J121),Paramètres!$C$78)*Paramètres!$C$79+MAX(0,MAX(0,J$59)+Paramètres!$C$86*J121-Paramètres!$C$78)*Paramètres!$C$80)-(MIN(MAX(0,MAX(0,J$59)),Paramètres!$C$78)*Paramètres!$C$79+MAX(0,MAX(0,J$59)-Paramètres!$C$78)*Paramètres!$C$80))</f>
        <v>1826932.47112564</v>
      </c>
      <c r="K165" s="24" t="n">
        <f aca="false">K164+K$66+Paramètres!$C$86*K121-((MIN(MAX(0,MAX(0,K$59)+Paramètres!$C$86*K121),Paramètres!$C$78)*Paramètres!$C$79+MAX(0,MAX(0,K$59)+Paramètres!$C$86*K121-Paramètres!$C$78)*Paramètres!$C$80)-(MIN(MAX(0,MAX(0,K$59)),Paramètres!$C$78)*Paramètres!$C$79+MAX(0,MAX(0,K$59)-Paramètres!$C$78)*Paramètres!$C$80))</f>
        <v>2166041.9453073</v>
      </c>
      <c r="L165" s="24" t="n">
        <f aca="false">L164+L$66+Paramètres!$C$86*L121-((MIN(MAX(0,MAX(0,L$59)+Paramètres!$C$86*L121),Paramètres!$C$78)*Paramètres!$C$79+MAX(0,MAX(0,L$59)+Paramètres!$C$86*L121-Paramètres!$C$78)*Paramètres!$C$80)-(MIN(MAX(0,MAX(0,L$59)),Paramètres!$C$78)*Paramètres!$C$79+MAX(0,MAX(0,L$59)-Paramètres!$C$78)*Paramètres!$C$80))</f>
        <v>2674706.15657979</v>
      </c>
      <c r="M165" s="24" t="n">
        <f aca="false">M164+M$66+Paramètres!$C$86*M121-((MIN(MAX(0,MAX(0,M$59)+Paramètres!$C$86*M121),Paramètres!$C$78)*Paramètres!$C$79+MAX(0,MAX(0,M$59)+Paramètres!$C$86*M121-Paramètres!$C$78)*Paramètres!$C$80)-(MIN(MAX(0,MAX(0,M$59)),Paramètres!$C$78)*Paramètres!$C$79+MAX(0,MAX(0,M$59)-Paramètres!$C$78)*Paramètres!$C$80))</f>
        <v>3522479.84203394</v>
      </c>
      <c r="N165" s="24" t="n">
        <f aca="false">N164+N$66+Paramètres!$C$86*N121-((MIN(MAX(0,MAX(0,N$59)+Paramètres!$C$86*N121),Paramètres!$C$78)*Paramètres!$C$79+MAX(0,MAX(0,N$59)+Paramètres!$C$86*N121-Paramètres!$C$78)*Paramètres!$C$80)-(MIN(MAX(0,MAX(0,N$59)),Paramètres!$C$78)*Paramètres!$C$79+MAX(0,MAX(0,N$59)-Paramètres!$C$78)*Paramètres!$C$80))</f>
        <v>4370253.52748809</v>
      </c>
    </row>
    <row r="166" customFormat="false" ht="15" hidden="false" customHeight="false" outlineLevel="0" collapsed="false">
      <c r="B166" s="11" t="s">
        <v>346</v>
      </c>
      <c r="C166" s="24" t="n">
        <f aca="false">C165+C$66+Paramètres!$C$86*C122-((MIN(MAX(0,MAX(0,C$59)+Paramètres!$C$86*C122),Paramètres!$C$78)*Paramètres!$C$79+MAX(0,MAX(0,C$59)+Paramètres!$C$86*C122-Paramètres!$C$78)*Paramètres!$C$80)-(MIN(MAX(0,MAX(0,C$59)),Paramètres!$C$78)*Paramètres!$C$79+MAX(0,MAX(0,C$59)-Paramètres!$C$78)*Paramètres!$C$80))</f>
        <v>1350008.59005832</v>
      </c>
      <c r="D166" s="24" t="n">
        <f aca="false">D165+D$66+Paramètres!$C$86*D122-((MIN(MAX(0,MAX(0,D$59)+Paramètres!$C$86*D122),Paramètres!$C$78)*Paramètres!$C$79+MAX(0,MAX(0,D$59)+Paramètres!$C$86*D122-Paramètres!$C$78)*Paramètres!$C$80)-(MIN(MAX(0,MAX(0,D$59)),Paramètres!$C$78)*Paramètres!$C$79+MAX(0,MAX(0,D$59)-Paramètres!$C$78)*Paramètres!$C$80))</f>
        <v>0</v>
      </c>
      <c r="E166" s="24" t="n">
        <f aca="false">E165+E$66+Paramètres!$C$86*E122-((MIN(MAX(0,MAX(0,E$59)+Paramètres!$C$86*E122),Paramètres!$C$78)*Paramètres!$C$79+MAX(0,MAX(0,E$59)+Paramètres!$C$86*E122-Paramètres!$C$78)*Paramètres!$C$80)-(MIN(MAX(0,MAX(0,E$59)),Paramètres!$C$78)*Paramètres!$C$79+MAX(0,MAX(0,E$59)-Paramètres!$C$78)*Paramètres!$C$80))</f>
        <v>115696.340877501</v>
      </c>
      <c r="F166" s="24" t="n">
        <f aca="false">F165+F$66+Paramètres!$C$86*F122-((MIN(MAX(0,MAX(0,F$59)+Paramètres!$C$86*F122),Paramètres!$C$78)*Paramètres!$C$79+MAX(0,MAX(0,F$59)+Paramètres!$C$86*F122-Paramètres!$C$78)*Paramètres!$C$80)-(MIN(MAX(0,MAX(0,F$59)),Paramètres!$C$78)*Paramètres!$C$79+MAX(0,MAX(0,F$59)-Paramètres!$C$78)*Paramètres!$C$80))</f>
        <v>559230.030058506</v>
      </c>
      <c r="G166" s="24" t="n">
        <f aca="false">G165+G$66+Paramètres!$C$86*G122-((MIN(MAX(0,MAX(0,G$59)+Paramètres!$C$86*G122),Paramètres!$C$78)*Paramètres!$C$79+MAX(0,MAX(0,G$59)+Paramètres!$C$86*G122-Paramètres!$C$78)*Paramètres!$C$80)-(MIN(MAX(0,MAX(0,G$59)),Paramètres!$C$78)*Paramètres!$C$79+MAX(0,MAX(0,G$59)-Paramètres!$C$78)*Paramètres!$C$80))</f>
        <v>964693.837073603</v>
      </c>
      <c r="H166" s="24" t="n">
        <f aca="false">H165+H$66+Paramètres!$C$86*H122-((MIN(MAX(0,MAX(0,H$59)+Paramètres!$C$86*H122),Paramètres!$C$78)*Paramètres!$C$79+MAX(0,MAX(0,H$59)+Paramètres!$C$86*H122-Paramètres!$C$78)*Paramètres!$C$80)-(MIN(MAX(0,MAX(0,H$59)),Paramètres!$C$78)*Paramètres!$C$79+MAX(0,MAX(0,H$59)-Paramètres!$C$78)*Paramètres!$C$80))</f>
        <v>1350008.59005832</v>
      </c>
      <c r="I166" s="24" t="n">
        <f aca="false">I165+I$66+Paramètres!$C$86*I122-((MIN(MAX(0,MAX(0,I$59)+Paramètres!$C$86*I122),Paramètres!$C$78)*Paramètres!$C$79+MAX(0,MAX(0,I$59)+Paramètres!$C$86*I122-Paramètres!$C$78)*Paramètres!$C$80)-(MIN(MAX(0,MAX(0,I$59)),Paramètres!$C$78)*Paramètres!$C$79+MAX(0,MAX(0,I$59)-Paramètres!$C$78)*Paramètres!$C$80))</f>
        <v>1730583.90869348</v>
      </c>
      <c r="J166" s="24" t="n">
        <f aca="false">J165+J$66+Paramètres!$C$86*J122-((MIN(MAX(0,MAX(0,J$59)+Paramètres!$C$86*J122),Paramètres!$C$78)*Paramètres!$C$79+MAX(0,MAX(0,J$59)+Paramètres!$C$86*J122-Paramètres!$C$78)*Paramètres!$C$80)-(MIN(MAX(0,MAX(0,J$59)),Paramètres!$C$78)*Paramètres!$C$79+MAX(0,MAX(0,J$59)-Paramètres!$C$78)*Paramètres!$C$80))</f>
        <v>1923504.33174881</v>
      </c>
      <c r="K166" s="24" t="n">
        <f aca="false">K165+K$66+Paramètres!$C$86*K122-((MIN(MAX(0,MAX(0,K$59)+Paramètres!$C$86*K122),Paramètres!$C$78)*Paramètres!$C$79+MAX(0,MAX(0,K$59)+Paramètres!$C$86*K122-Paramètres!$C$78)*Paramètres!$C$80)-(MIN(MAX(0,MAX(0,K$59)),Paramètres!$C$78)*Paramètres!$C$79+MAX(0,MAX(0,K$59)-Paramètres!$C$78)*Paramètres!$C$80))</f>
        <v>2280539.17175228</v>
      </c>
      <c r="L166" s="24" t="n">
        <f aca="false">L165+L$66+Paramètres!$C$86*L122-((MIN(MAX(0,MAX(0,L$59)+Paramètres!$C$86*L122),Paramètres!$C$78)*Paramètres!$C$79+MAX(0,MAX(0,L$59)+Paramètres!$C$86*L122-Paramètres!$C$78)*Paramètres!$C$80)-(MIN(MAX(0,MAX(0,L$59)),Paramètres!$C$78)*Paramètres!$C$79+MAX(0,MAX(0,L$59)-Paramètres!$C$78)*Paramètres!$C$80))</f>
        <v>2816091.43175748</v>
      </c>
      <c r="M166" s="24" t="n">
        <f aca="false">M165+M$66+Paramètres!$C$86*M122-((MIN(MAX(0,MAX(0,M$59)+Paramètres!$C$86*M122),Paramètres!$C$78)*Paramètres!$C$79+MAX(0,MAX(0,M$59)+Paramètres!$C$86*M122-Paramètres!$C$78)*Paramètres!$C$80)-(MIN(MAX(0,MAX(0,M$59)),Paramètres!$C$78)*Paramètres!$C$79+MAX(0,MAX(0,M$59)-Paramètres!$C$78)*Paramètres!$C$80))</f>
        <v>3708678.53176615</v>
      </c>
      <c r="N166" s="24" t="n">
        <f aca="false">N165+N$66+Paramètres!$C$86*N122-((MIN(MAX(0,MAX(0,N$59)+Paramètres!$C$86*N122),Paramètres!$C$78)*Paramètres!$C$79+MAX(0,MAX(0,N$59)+Paramètres!$C$86*N122-Paramètres!$C$78)*Paramètres!$C$80)-(MIN(MAX(0,MAX(0,N$59)),Paramètres!$C$78)*Paramètres!$C$79+MAX(0,MAX(0,N$59)-Paramètres!$C$78)*Paramètres!$C$80))</f>
        <v>4601265.63177482</v>
      </c>
    </row>
    <row r="167" customFormat="false" ht="15" hidden="false" customHeight="false" outlineLevel="0" collapsed="false">
      <c r="B167" s="11" t="s">
        <v>347</v>
      </c>
      <c r="C167" s="24" t="n">
        <f aca="false">C166+C$66+Paramètres!$C$86*C123-((MIN(MAX(0,MAX(0,C$59)+Paramètres!$C$86*C123),Paramètres!$C$78)*Paramètres!$C$79+MAX(0,MAX(0,C$59)+Paramètres!$C$86*C123-Paramètres!$C$78)*Paramètres!$C$80)-(MIN(MAX(0,MAX(0,C$59)),Paramètres!$C$78)*Paramètres!$C$79+MAX(0,MAX(0,C$59)-Paramètres!$C$78)*Paramètres!$C$80))</f>
        <v>1420816.70689075</v>
      </c>
      <c r="D167" s="24" t="n">
        <f aca="false">D166+D$66+Paramètres!$C$86*D123-((MIN(MAX(0,MAX(0,D$59)+Paramètres!$C$86*D123),Paramètres!$C$78)*Paramètres!$C$79+MAX(0,MAX(0,D$59)+Paramètres!$C$86*D123-Paramètres!$C$78)*Paramètres!$C$80)-(MIN(MAX(0,MAX(0,D$59)),Paramètres!$C$78)*Paramètres!$C$79+MAX(0,MAX(0,D$59)-Paramètres!$C$78)*Paramètres!$C$80))</f>
        <v>0</v>
      </c>
      <c r="E167" s="24" t="n">
        <f aca="false">E166+E$66+Paramètres!$C$86*E123-((MIN(MAX(0,MAX(0,E$59)+Paramètres!$C$86*E123),Paramètres!$C$78)*Paramètres!$C$79+MAX(0,MAX(0,E$59)+Paramètres!$C$86*E123-Paramètres!$C$78)*Paramètres!$C$80)-(MIN(MAX(0,MAX(0,E$59)),Paramètres!$C$78)*Paramètres!$C$79+MAX(0,MAX(0,E$59)-Paramètres!$C$78)*Paramètres!$C$80))</f>
        <v>122066.891794519</v>
      </c>
      <c r="F167" s="24" t="n">
        <f aca="false">F166+F$66+Paramètres!$C$86*F123-((MIN(MAX(0,MAX(0,F$59)+Paramètres!$C$86*F123),Paramètres!$C$78)*Paramètres!$C$79+MAX(0,MAX(0,F$59)+Paramètres!$C$86*F123-Paramètres!$C$78)*Paramètres!$C$80)-(MIN(MAX(0,MAX(0,F$59)),Paramètres!$C$78)*Paramètres!$C$79+MAX(0,MAX(0,F$59)-Paramètres!$C$78)*Paramètres!$C$80))</f>
        <v>589222.058797319</v>
      </c>
      <c r="G167" s="24" t="n">
        <f aca="false">G166+G$66+Paramètres!$C$86*G123-((MIN(MAX(0,MAX(0,G$59)+Paramètres!$C$86*G123),Paramètres!$C$78)*Paramètres!$C$79+MAX(0,MAX(0,G$59)+Paramètres!$C$86*G123-Paramètres!$C$78)*Paramètres!$C$80)-(MIN(MAX(0,MAX(0,G$59)),Paramètres!$C$78)*Paramètres!$C$79+MAX(0,MAX(0,G$59)-Paramètres!$C$78)*Paramètres!$C$80))</f>
        <v>1015475.57858387</v>
      </c>
      <c r="H167" s="24" t="n">
        <f aca="false">H166+H$66+Paramètres!$C$86*H123-((MIN(MAX(0,MAX(0,H$59)+Paramètres!$C$86*H123),Paramètres!$C$78)*Paramètres!$C$79+MAX(0,MAX(0,H$59)+Paramètres!$C$86*H123-Paramètres!$C$78)*Paramètres!$C$80)-(MIN(MAX(0,MAX(0,H$59)),Paramètres!$C$78)*Paramètres!$C$79+MAX(0,MAX(0,H$59)-Paramètres!$C$78)*Paramètres!$C$80))</f>
        <v>1420816.70689075</v>
      </c>
      <c r="I167" s="24" t="n">
        <f aca="false">I166+I$66+Paramètres!$C$86*I123-((MIN(MAX(0,MAX(0,I$59)+Paramètres!$C$86*I123),Paramètres!$C$78)*Paramètres!$C$79+MAX(0,MAX(0,I$59)+Paramètres!$C$86*I123-Paramètres!$C$78)*Paramètres!$C$80)-(MIN(MAX(0,MAX(0,I$59)),Paramètres!$C$78)*Paramètres!$C$79+MAX(0,MAX(0,I$59)-Paramètres!$C$78)*Paramètres!$C$80))</f>
        <v>1821303.53243576</v>
      </c>
      <c r="J167" s="24" t="n">
        <f aca="false">J166+J$66+Paramètres!$C$86*J123-((MIN(MAX(0,MAX(0,J$59)+Paramètres!$C$86*J123),Paramètres!$C$78)*Paramètres!$C$79+MAX(0,MAX(0,J$59)+Paramètres!$C$86*J123-Paramètres!$C$78)*Paramètres!$C$80)-(MIN(MAX(0,MAX(0,J$59)),Paramètres!$C$78)*Paramètres!$C$79+MAX(0,MAX(0,J$59)-Paramètres!$C$78)*Paramètres!$C$80))</f>
        <v>2024337.11331248</v>
      </c>
      <c r="K167" s="24" t="n">
        <f aca="false">K166+K$66+Paramètres!$C$86*K123-((MIN(MAX(0,MAX(0,K$59)+Paramètres!$C$86*K123),Paramètres!$C$78)*Paramètres!$C$79+MAX(0,MAX(0,K$59)+Paramètres!$C$86*K123-Paramètres!$C$78)*Paramètres!$C$80)-(MIN(MAX(0,MAX(0,K$59)),Paramètres!$C$78)*Paramètres!$C$79+MAX(0,MAX(0,K$59)-Paramètres!$C$78)*Paramètres!$C$80))</f>
        <v>2400088.21791618</v>
      </c>
      <c r="L167" s="24" t="n">
        <f aca="false">L166+L$66+Paramètres!$C$86*L123-((MIN(MAX(0,MAX(0,L$59)+Paramètres!$C$86*L123),Paramètres!$C$78)*Paramètres!$C$79+MAX(0,MAX(0,L$59)+Paramètres!$C$86*L123-Paramètres!$C$78)*Paramètres!$C$80)-(MIN(MAX(0,MAX(0,L$59)),Paramètres!$C$78)*Paramètres!$C$79+MAX(0,MAX(0,L$59)-Paramètres!$C$78)*Paramètres!$C$80))</f>
        <v>2963714.87482172</v>
      </c>
      <c r="M167" s="24" t="n">
        <f aca="false">M166+M$66+Paramètres!$C$86*M123-((MIN(MAX(0,MAX(0,M$59)+Paramètres!$C$86*M123),Paramètres!$C$78)*Paramètres!$C$79+MAX(0,MAX(0,M$59)+Paramètres!$C$86*M123-Paramètres!$C$78)*Paramètres!$C$80)-(MIN(MAX(0,MAX(0,M$59)),Paramètres!$C$78)*Paramètres!$C$79+MAX(0,MAX(0,M$59)-Paramètres!$C$78)*Paramètres!$C$80))</f>
        <v>3903092.63633095</v>
      </c>
      <c r="N167" s="24" t="n">
        <f aca="false">N166+N$66+Paramètres!$C$86*N123-((MIN(MAX(0,MAX(0,N$59)+Paramètres!$C$86*N123),Paramètres!$C$78)*Paramètres!$C$79+MAX(0,MAX(0,N$59)+Paramètres!$C$86*N123-Paramètres!$C$78)*Paramètres!$C$80)-(MIN(MAX(0,MAX(0,N$59)),Paramètres!$C$78)*Paramètres!$C$79+MAX(0,MAX(0,N$59)-Paramètres!$C$78)*Paramètres!$C$80))</f>
        <v>4842470.39784018</v>
      </c>
    </row>
    <row r="168" customFormat="false" ht="15" hidden="false" customHeight="false" outlineLevel="0" collapsed="false">
      <c r="B168" s="11" t="s">
        <v>348</v>
      </c>
      <c r="C168" s="24" t="n">
        <f aca="false">C167+C$66+Paramètres!$C$86*C124-((MIN(MAX(0,MAX(0,C$59)+Paramètres!$C$86*C124),Paramètres!$C$78)*Paramètres!$C$79+MAX(0,MAX(0,C$59)+Paramètres!$C$86*C124-Paramètres!$C$78)*Paramètres!$C$80)-(MIN(MAX(0,MAX(0,C$59)),Paramètres!$C$78)*Paramètres!$C$79+MAX(0,MAX(0,C$59)-Paramètres!$C$78)*Paramètres!$C$80))</f>
        <v>1494808.18082982</v>
      </c>
      <c r="D168" s="24" t="n">
        <f aca="false">D167+D$66+Paramètres!$C$86*D124-((MIN(MAX(0,MAX(0,D$59)+Paramètres!$C$86*D124),Paramètres!$C$78)*Paramètres!$C$79+MAX(0,MAX(0,D$59)+Paramètres!$C$86*D124-Paramètres!$C$78)*Paramètres!$C$80)-(MIN(MAX(0,MAX(0,D$59)),Paramètres!$C$78)*Paramètres!$C$79+MAX(0,MAX(0,D$59)-Paramètres!$C$78)*Paramètres!$C$80))</f>
        <v>0</v>
      </c>
      <c r="E168" s="24" t="n">
        <f aca="false">E167+E$66+Paramètres!$C$86*E124-((MIN(MAX(0,MAX(0,E$59)+Paramètres!$C$86*E124),Paramètres!$C$78)*Paramètres!$C$79+MAX(0,MAX(0,E$59)+Paramètres!$C$86*E124-Paramètres!$C$78)*Paramètres!$C$80)-(MIN(MAX(0,MAX(0,E$59)),Paramètres!$C$78)*Paramètres!$C$79+MAX(0,MAX(0,E$59)-Paramètres!$C$78)*Paramètres!$C$80))</f>
        <v>128749.177629496</v>
      </c>
      <c r="F168" s="24" t="n">
        <f aca="false">F167+F$66+Paramètres!$C$86*F124-((MIN(MAX(0,MAX(0,F$59)+Paramètres!$C$86*F124),Paramètres!$C$78)*Paramètres!$C$79+MAX(0,MAX(0,F$59)+Paramètres!$C$86*F124-Paramètres!$C$78)*Paramètres!$C$80)-(MIN(MAX(0,MAX(0,F$59)),Paramètres!$C$78)*Paramètres!$C$79+MAX(0,MAX(0,F$59)-Paramètres!$C$78)*Paramètres!$C$80))</f>
        <v>620533.261857336</v>
      </c>
      <c r="G168" s="24" t="n">
        <f aca="false">G167+G$66+Paramètres!$C$86*G124-((MIN(MAX(0,MAX(0,G$59)+Paramètres!$C$86*G124),Paramètres!$C$78)*Paramètres!$C$79+MAX(0,MAX(0,G$59)+Paramètres!$C$86*G124-Paramètres!$C$78)*Paramètres!$C$80)-(MIN(MAX(0,MAX(0,G$59)),Paramètres!$C$78)*Paramètres!$C$79+MAX(0,MAX(0,G$59)-Paramètres!$C$78)*Paramètres!$C$80))</f>
        <v>1068529.30032406</v>
      </c>
      <c r="H168" s="24" t="n">
        <f aca="false">H167+H$66+Paramètres!$C$86*H124-((MIN(MAX(0,MAX(0,H$59)+Paramètres!$C$86*H124),Paramètres!$C$78)*Paramètres!$C$79+MAX(0,MAX(0,H$59)+Paramètres!$C$86*H124-Paramètres!$C$78)*Paramètres!$C$80)-(MIN(MAX(0,MAX(0,H$59)),Paramètres!$C$78)*Paramètres!$C$79+MAX(0,MAX(0,H$59)-Paramètres!$C$78)*Paramètres!$C$80))</f>
        <v>1494808.18082982</v>
      </c>
      <c r="I168" s="24" t="n">
        <f aca="false">I167+I$66+Paramètres!$C$86*I124-((MIN(MAX(0,MAX(0,I$59)+Paramètres!$C$86*I124),Paramètres!$C$78)*Paramètres!$C$79+MAX(0,MAX(0,I$59)+Paramètres!$C$86*I124-Paramètres!$C$78)*Paramètres!$C$80)-(MIN(MAX(0,MAX(0,I$59)),Paramètres!$C$78)*Paramètres!$C$79+MAX(0,MAX(0,I$59)-Paramètres!$C$78)*Paramètres!$C$80))</f>
        <v>1916105.90419439</v>
      </c>
      <c r="J168" s="24" t="n">
        <f aca="false">J167+J$66+Paramètres!$C$86*J124-((MIN(MAX(0,MAX(0,J$59)+Paramètres!$C$86*J124),Paramètres!$C$78)*Paramètres!$C$79+MAX(0,MAX(0,J$59)+Paramètres!$C$86*J124-Paramètres!$C$78)*Paramètres!$C$80)-(MIN(MAX(0,MAX(0,J$59)),Paramètres!$C$78)*Paramètres!$C$79+MAX(0,MAX(0,J$59)-Paramètres!$C$78)*Paramètres!$C$80))</f>
        <v>2129707.77567779</v>
      </c>
      <c r="K168" s="24" t="n">
        <f aca="false">K167+K$66+Paramètres!$C$86*K124-((MIN(MAX(0,MAX(0,K$59)+Paramètres!$C$86*K124),Paramètres!$C$78)*Paramètres!$C$79+MAX(0,MAX(0,K$59)+Paramètres!$C$86*K124-Paramètres!$C$78)*Paramètres!$C$80)-(MIN(MAX(0,MAX(0,K$59)),Paramètres!$C$78)*Paramètres!$C$79+MAX(0,MAX(0,K$59)-Paramètres!$C$78)*Paramètres!$C$80))</f>
        <v>2525017.45208073</v>
      </c>
      <c r="L168" s="24" t="n">
        <f aca="false">L167+L$66+Paramètres!$C$86*L124-((MIN(MAX(0,MAX(0,L$59)+Paramètres!$C$86*L124),Paramètres!$C$78)*Paramètres!$C$79+MAX(0,MAX(0,L$59)+Paramètres!$C$86*L124-Paramètres!$C$78)*Paramètres!$C$80)-(MIN(MAX(0,MAX(0,L$59)),Paramètres!$C$78)*Paramètres!$C$79+MAX(0,MAX(0,L$59)-Paramètres!$C$78)*Paramètres!$C$80))</f>
        <v>3117981.96668513</v>
      </c>
      <c r="M168" s="24" t="n">
        <f aca="false">M167+M$66+Paramètres!$C$86*M124-((MIN(MAX(0,MAX(0,M$59)+Paramètres!$C$86*M124),Paramètres!$C$78)*Paramètres!$C$79+MAX(0,MAX(0,M$59)+Paramètres!$C$86*M124-Paramètres!$C$78)*Paramètres!$C$80)-(MIN(MAX(0,MAX(0,M$59)),Paramètres!$C$78)*Paramètres!$C$79+MAX(0,MAX(0,M$59)-Paramètres!$C$78)*Paramètres!$C$80))</f>
        <v>4106256.15769246</v>
      </c>
      <c r="N168" s="24" t="n">
        <f aca="false">N167+N$66+Paramètres!$C$86*N124-((MIN(MAX(0,MAX(0,N$59)+Paramètres!$C$86*N124),Paramètres!$C$78)*Paramètres!$C$79+MAX(0,MAX(0,N$59)+Paramètres!$C$86*N124-Paramètres!$C$78)*Paramètres!$C$80)-(MIN(MAX(0,MAX(0,N$59)),Paramètres!$C$78)*Paramètres!$C$79+MAX(0,MAX(0,N$59)-Paramètres!$C$78)*Paramètres!$C$80))</f>
        <v>5094530.34869979</v>
      </c>
    </row>
    <row r="169" customFormat="false" ht="15" hidden="false" customHeight="false" outlineLevel="0" collapsed="false">
      <c r="B169" s="11" t="s">
        <v>349</v>
      </c>
      <c r="C169" s="24" t="n">
        <f aca="false">C168+C$66+Paramètres!$C$86*C125-((MIN(MAX(0,MAX(0,C$59)+Paramètres!$C$86*C125),Paramètres!$C$78)*Paramètres!$C$79+MAX(0,MAX(0,C$59)+Paramètres!$C$86*C125-Paramètres!$C$78)*Paramètres!$C$80)-(MIN(MAX(0,MAX(0,C$59)),Paramètres!$C$78)*Paramètres!$C$79+MAX(0,MAX(0,C$59)-Paramètres!$C$78)*Paramètres!$C$80))</f>
        <v>1572189.93008746</v>
      </c>
      <c r="D169" s="24" t="n">
        <f aca="false">D168+D$66+Paramètres!$C$86*D125-((MIN(MAX(0,MAX(0,D$59)+Paramètres!$C$86*D125),Paramètres!$C$78)*Paramètres!$C$79+MAX(0,MAX(0,D$59)+Paramètres!$C$86*D125-Paramètres!$C$78)*Paramètres!$C$80)-(MIN(MAX(0,MAX(0,D$59)),Paramètres!$C$78)*Paramètres!$C$79+MAX(0,MAX(0,D$59)-Paramètres!$C$78)*Paramètres!$C$80))</f>
        <v>0</v>
      </c>
      <c r="E169" s="24" t="n">
        <f aca="false">E168+E$66+Paramètres!$C$86*E125-((MIN(MAX(0,MAX(0,E$59)+Paramètres!$C$86*E125),Paramètres!$C$78)*Paramètres!$C$79+MAX(0,MAX(0,E$59)+Paramètres!$C$86*E125-Paramètres!$C$78)*Paramètres!$C$80)-(MIN(MAX(0,MAX(0,E$59)),Paramètres!$C$78)*Paramètres!$C$79+MAX(0,MAX(0,E$59)-Paramètres!$C$78)*Paramètres!$C$80))</f>
        <v>135764.084621935</v>
      </c>
      <c r="F169" s="24" t="n">
        <f aca="false">F168+F$66+Paramètres!$C$86*F125-((MIN(MAX(0,MAX(0,F$59)+Paramètres!$C$86*F125),Paramètres!$C$78)*Paramètres!$C$79+MAX(0,MAX(0,F$59)+Paramètres!$C$86*F125-Paramètres!$C$78)*Paramètres!$C$80)-(MIN(MAX(0,MAX(0,F$59)),Paramètres!$C$78)*Paramètres!$C$79+MAX(0,MAX(0,F$59)-Paramètres!$C$78)*Paramètres!$C$80))</f>
        <v>653249.385569437</v>
      </c>
      <c r="G169" s="24" t="n">
        <f aca="false">G168+G$66+Paramètres!$C$86*G125-((MIN(MAX(0,MAX(0,G$59)+Paramètres!$C$86*G125),Paramètres!$C$78)*Paramètres!$C$79+MAX(0,MAX(0,G$59)+Paramètres!$C$86*G125-Paramètres!$C$78)*Paramètres!$C$80)-(MIN(MAX(0,MAX(0,G$59)),Paramètres!$C$78)*Paramètres!$C$79+MAX(0,MAX(0,G$59)-Paramètres!$C$78)*Paramètres!$C$80))</f>
        <v>1124002.68100909</v>
      </c>
      <c r="H169" s="24" t="n">
        <f aca="false">H168+H$66+Paramètres!$C$86*H125-((MIN(MAX(0,MAX(0,H$59)+Paramètres!$C$86*H125),Paramètres!$C$78)*Paramètres!$C$79+MAX(0,MAX(0,H$59)+Paramètres!$C$86*H125-Paramètres!$C$78)*Paramètres!$C$80)-(MIN(MAX(0,MAX(0,H$59)),Paramètres!$C$78)*Paramètres!$C$79+MAX(0,MAX(0,H$59)-Paramètres!$C$78)*Paramètres!$C$80))</f>
        <v>1572189.93008746</v>
      </c>
      <c r="I169" s="24" t="n">
        <f aca="false">I168+I$66+Paramètres!$C$86*I125-((MIN(MAX(0,MAX(0,I$59)+Paramètres!$C$86*I125),Paramètres!$C$78)*Paramètres!$C$79+MAX(0,MAX(0,I$59)+Paramètres!$C$86*I125-Paramètres!$C$78)*Paramètres!$C$80)-(MIN(MAX(0,MAX(0,I$59)),Paramètres!$C$78)*Paramètres!$C$79+MAX(0,MAX(0,I$59)-Paramètres!$C$78)*Paramètres!$C$80))</f>
        <v>2015256.40259043</v>
      </c>
      <c r="J169" s="24" t="n">
        <f aca="false">J168+J$66+Paramètres!$C$86*J125-((MIN(MAX(0,MAX(0,J$59)+Paramètres!$C$86*J125),Paramètres!$C$78)*Paramètres!$C$79+MAX(0,MAX(0,J$59)+Paramètres!$C$86*J125-Paramètres!$C$78)*Paramètres!$C$80)-(MIN(MAX(0,MAX(0,J$59)),Paramètres!$C$78)*Paramètres!$C$79+MAX(0,MAX(0,J$59)-Paramètres!$C$78)*Paramètres!$C$80))</f>
        <v>2239911.28109685</v>
      </c>
      <c r="K169" s="24" t="n">
        <f aca="false">K168+K$66+Paramètres!$C$86*K125-((MIN(MAX(0,MAX(0,K$59)+Paramètres!$C$86*K125),Paramètres!$C$78)*Paramètres!$C$79+MAX(0,MAX(0,K$59)+Paramètres!$C$86*K125-Paramètres!$C$78)*Paramètres!$C$80)-(MIN(MAX(0,MAX(0,K$59)),Paramètres!$C$78)*Paramètres!$C$79+MAX(0,MAX(0,K$59)-Paramètres!$C$78)*Paramètres!$C$80))</f>
        <v>2655676.58646597</v>
      </c>
      <c r="L169" s="24" t="n">
        <f aca="false">L168+L$66+Paramètres!$C$86*L125-((MIN(MAX(0,MAX(0,L$59)+Paramètres!$C$86*L125),Paramètres!$C$78)*Paramètres!$C$79+MAX(0,MAX(0,L$59)+Paramètres!$C$86*L125-Paramètres!$C$78)*Paramètres!$C$80)-(MIN(MAX(0,MAX(0,L$59)),Paramètres!$C$78)*Paramètres!$C$79+MAX(0,MAX(0,L$59)-Paramètres!$C$78)*Paramètres!$C$80))</f>
        <v>3279324.54451966</v>
      </c>
      <c r="M169" s="24" t="n">
        <f aca="false">M168+M$66+Paramètres!$C$86*M125-((MIN(MAX(0,MAX(0,M$59)+Paramètres!$C$86*M125),Paramètres!$C$78)*Paramètres!$C$79+MAX(0,MAX(0,M$59)+Paramètres!$C$86*M125-Paramètres!$C$78)*Paramètres!$C$80)-(MIN(MAX(0,MAX(0,M$59)),Paramètres!$C$78)*Paramètres!$C$79+MAX(0,MAX(0,M$59)-Paramètres!$C$78)*Paramètres!$C$80))</f>
        <v>4318737.80794247</v>
      </c>
      <c r="N169" s="24" t="n">
        <f aca="false">N168+N$66+Paramètres!$C$86*N125-((MIN(MAX(0,MAX(0,N$59)+Paramètres!$C$86*N125),Paramètres!$C$78)*Paramètres!$C$79+MAX(0,MAX(0,N$59)+Paramètres!$C$86*N125-Paramètres!$C$78)*Paramètres!$C$80)-(MIN(MAX(0,MAX(0,N$59)),Paramètres!$C$78)*Paramètres!$C$79+MAX(0,MAX(0,N$59)-Paramètres!$C$78)*Paramètres!$C$80))</f>
        <v>5358151.07136528</v>
      </c>
    </row>
    <row r="170" customFormat="false" ht="15" hidden="false" customHeight="false" outlineLevel="0" collapsed="false">
      <c r="B170" s="11" t="s">
        <v>350</v>
      </c>
      <c r="C170" s="24" t="n">
        <f aca="false">C169+C$66+Paramètres!$C$86*C126-((MIN(MAX(0,MAX(0,C$59)+Paramètres!$C$86*C126),Paramètres!$C$78)*Paramètres!$C$79+MAX(0,MAX(0,C$59)+Paramètres!$C$86*C126-Paramètres!$C$78)*Paramètres!$C$80)-(MIN(MAX(0,MAX(0,C$59)),Paramètres!$C$78)*Paramètres!$C$79+MAX(0,MAX(0,C$59)-Paramètres!$C$78)*Paramètres!$C$80))</f>
        <v>1653182.32255937</v>
      </c>
      <c r="D170" s="24" t="n">
        <f aca="false">D169+D$66+Paramètres!$C$86*D126-((MIN(MAX(0,MAX(0,D$59)+Paramètres!$C$86*D126),Paramètres!$C$78)*Paramètres!$C$79+MAX(0,MAX(0,D$59)+Paramètres!$C$86*D126-Paramètres!$C$78)*Paramètres!$C$80)-(MIN(MAX(0,MAX(0,D$59)),Paramètres!$C$78)*Paramètres!$C$79+MAX(0,MAX(0,D$59)-Paramètres!$C$78)*Paramètres!$C$80))</f>
        <v>0</v>
      </c>
      <c r="E170" s="24" t="n">
        <f aca="false">E169+E$66+Paramètres!$C$86*E126-((MIN(MAX(0,MAX(0,E$59)+Paramètres!$C$86*E126),Paramètres!$C$78)*Paramètres!$C$79+MAX(0,MAX(0,E$59)+Paramètres!$C$86*E126-Paramètres!$C$78)*Paramètres!$C$80)-(MIN(MAX(0,MAX(0,E$59)),Paramètres!$C$78)*Paramètres!$C$79+MAX(0,MAX(0,E$59)-Paramètres!$C$78)*Paramètres!$C$80))</f>
        <v>143133.898389386</v>
      </c>
      <c r="F170" s="24" t="n">
        <f aca="false">F169+F$66+Paramètres!$C$86*F126-((MIN(MAX(0,MAX(0,F$59)+Paramètres!$C$86*F126),Paramètres!$C$78)*Paramètres!$C$79+MAX(0,MAX(0,F$59)+Paramètres!$C$86*F126-Paramètres!$C$78)*Paramètres!$C$80)-(MIN(MAX(0,MAX(0,F$59)),Paramètres!$C$78)*Paramètres!$C$79+MAX(0,MAX(0,F$59)-Paramètres!$C$78)*Paramètres!$C$80))</f>
        <v>687461.749776005</v>
      </c>
      <c r="G170" s="24" t="n">
        <f aca="false">G169+G$66+Paramètres!$C$86*G126-((MIN(MAX(0,MAX(0,G$59)+Paramètres!$C$86*G126),Paramètres!$C$78)*Paramètres!$C$79+MAX(0,MAX(0,G$59)+Paramètres!$C$86*G126-Paramètres!$C$78)*Paramètres!$C$80)-(MIN(MAX(0,MAX(0,G$59)),Paramètres!$C$78)*Paramètres!$C$79+MAX(0,MAX(0,G$59)-Paramètres!$C$78)*Paramètres!$C$80))</f>
        <v>1182052.99847039</v>
      </c>
      <c r="H170" s="24" t="n">
        <f aca="false">H169+H$66+Paramètres!$C$86*H126-((MIN(MAX(0,MAX(0,H$59)+Paramètres!$C$86*H126),Paramètres!$C$78)*Paramètres!$C$79+MAX(0,MAX(0,H$59)+Paramètres!$C$86*H126-Paramètres!$C$78)*Paramètres!$C$80)-(MIN(MAX(0,MAX(0,H$59)),Paramètres!$C$78)*Paramètres!$C$79+MAX(0,MAX(0,H$59)-Paramètres!$C$78)*Paramètres!$C$80))</f>
        <v>1653182.32255937</v>
      </c>
      <c r="I170" s="24" t="n">
        <f aca="false">I169+I$66+Paramètres!$C$86*I126-((MIN(MAX(0,MAX(0,I$59)+Paramètres!$C$86*I126),Paramètres!$C$78)*Paramètres!$C$79+MAX(0,MAX(0,I$59)+Paramètres!$C$86*I126-Paramètres!$C$78)*Paramètres!$C$80)-(MIN(MAX(0,MAX(0,I$59)),Paramètres!$C$78)*Paramètres!$C$79+MAX(0,MAX(0,I$59)-Paramètres!$C$78)*Paramètres!$C$80))</f>
        <v>2119037.65585531</v>
      </c>
      <c r="J170" s="24" t="n">
        <f aca="false">J169+J$66+Paramètres!$C$86*J126-((MIN(MAX(0,MAX(0,J$59)+Paramètres!$C$86*J126),Paramètres!$C$78)*Paramètres!$C$79+MAX(0,MAX(0,J$59)+Paramètres!$C$86*J126-Paramètres!$C$78)*Paramètres!$C$80)-(MIN(MAX(0,MAX(0,J$59)),Paramètres!$C$78)*Paramètres!$C$79+MAX(0,MAX(0,J$59)-Paramètres!$C$78)*Paramètres!$C$80))</f>
        <v>2355261.76436815</v>
      </c>
      <c r="K170" s="24" t="n">
        <f aca="false">K169+K$66+Paramètres!$C$86*K126-((MIN(MAX(0,MAX(0,K$59)+Paramètres!$C$86*K126),Paramètres!$C$78)*Paramètres!$C$79+MAX(0,MAX(0,K$59)+Paramètres!$C$86*K126-Paramètres!$C$78)*Paramètres!$C$80)-(MIN(MAX(0,MAX(0,K$59)),Paramètres!$C$78)*Paramètres!$C$79+MAX(0,MAX(0,K$59)-Paramètres!$C$78)*Paramètres!$C$80))</f>
        <v>2792438.06458626</v>
      </c>
      <c r="L170" s="24" t="n">
        <f aca="false">L169+L$66+Paramètres!$C$86*L126-((MIN(MAX(0,MAX(0,L$59)+Paramètres!$C$86*L126),Paramètres!$C$78)*Paramètres!$C$79+MAX(0,MAX(0,L$59)+Paramètres!$C$86*L126-Paramètres!$C$78)*Paramètres!$C$80)-(MIN(MAX(0,MAX(0,L$59)),Paramètres!$C$78)*Paramètres!$C$79+MAX(0,MAX(0,L$59)-Paramètres!$C$78)*Paramètres!$C$80))</f>
        <v>3448202.51491344</v>
      </c>
      <c r="M170" s="24" t="n">
        <f aca="false">M169+M$66+Paramètres!$C$86*M126-((MIN(MAX(0,MAX(0,M$59)+Paramètres!$C$86*M126),Paramètres!$C$78)*Paramètres!$C$79+MAX(0,MAX(0,M$59)+Paramètres!$C$86*M126-Paramètres!$C$78)*Paramètres!$C$80)-(MIN(MAX(0,MAX(0,M$59)),Paramètres!$C$78)*Paramètres!$C$79+MAX(0,MAX(0,M$59)-Paramètres!$C$78)*Paramètres!$C$80))</f>
        <v>4541143.26545873</v>
      </c>
      <c r="N170" s="24" t="n">
        <f aca="false">N169+N$66+Paramètres!$C$86*N126-((MIN(MAX(0,MAX(0,N$59)+Paramètres!$C$86*N126),Paramètres!$C$78)*Paramètres!$C$79+MAX(0,MAX(0,N$59)+Paramètres!$C$86*N126-Paramètres!$C$78)*Paramètres!$C$80)-(MIN(MAX(0,MAX(0,N$59)),Paramètres!$C$78)*Paramètres!$C$79+MAX(0,MAX(0,N$59)-Paramètres!$C$78)*Paramètres!$C$80))</f>
        <v>5634084.01600403</v>
      </c>
    </row>
    <row r="171" customFormat="false" ht="15" hidden="false" customHeight="false" outlineLevel="0" collapsed="false">
      <c r="B171" s="11" t="s">
        <v>351</v>
      </c>
      <c r="C171" s="24" t="n">
        <f aca="false">C170+C$66+Paramètres!$C$86*C127-((MIN(MAX(0,MAX(0,C$59)+Paramètres!$C$86*C127),Paramètres!$C$78)*Paramètres!$C$79+MAX(0,MAX(0,C$59)+Paramètres!$C$86*C127-Paramètres!$C$78)*Paramètres!$C$80)-(MIN(MAX(0,MAX(0,C$59)),Paramètres!$C$78)*Paramètres!$C$79+MAX(0,MAX(0,C$59)-Paramètres!$C$78)*Paramètres!$C$80))</f>
        <v>1738020.05005449</v>
      </c>
      <c r="D171" s="24" t="n">
        <f aca="false">D170+D$66+Paramètres!$C$86*D127-((MIN(MAX(0,MAX(0,D$59)+Paramètres!$C$86*D127),Paramètres!$C$78)*Paramètres!$C$79+MAX(0,MAX(0,D$59)+Paramètres!$C$86*D127-Paramètres!$C$78)*Paramètres!$C$80)-(MIN(MAX(0,MAX(0,D$59)),Paramètres!$C$78)*Paramètres!$C$79+MAX(0,MAX(0,D$59)-Paramètres!$C$78)*Paramètres!$C$80))</f>
        <v>0</v>
      </c>
      <c r="E171" s="24" t="n">
        <f aca="false">E170+E$66+Paramètres!$C$86*E127-((MIN(MAX(0,MAX(0,E$59)+Paramètres!$C$86*E127),Paramètres!$C$78)*Paramètres!$C$79+MAX(0,MAX(0,E$59)+Paramètres!$C$86*E127-Paramètres!$C$78)*Paramètres!$C$80)-(MIN(MAX(0,MAX(0,E$59)),Paramètres!$C$78)*Paramètres!$C$79+MAX(0,MAX(0,E$59)-Paramètres!$C$78)*Paramètres!$C$80))</f>
        <v>150882.397685775</v>
      </c>
      <c r="F171" s="24" t="n">
        <f aca="false">F170+F$66+Paramètres!$C$86*F127-((MIN(MAX(0,MAX(0,F$59)+Paramètres!$C$86*F127),Paramètres!$C$78)*Paramètres!$C$79+MAX(0,MAX(0,F$59)+Paramètres!$C$86*F127-Paramètres!$C$78)*Paramètres!$C$80)-(MIN(MAX(0,MAX(0,F$59)),Paramètres!$C$78)*Paramètres!$C$79+MAX(0,MAX(0,F$59)-Paramètres!$C$78)*Paramètres!$C$80))</f>
        <v>723267.610109182</v>
      </c>
      <c r="G171" s="24" t="n">
        <f aca="false">G170+G$66+Paramètres!$C$86*G127-((MIN(MAX(0,MAX(0,G$59)+Paramètres!$C$86*G127),Paramètres!$C$78)*Paramètres!$C$79+MAX(0,MAX(0,G$59)+Paramètres!$C$86*G127-Paramètres!$C$78)*Paramètres!$C$80)-(MIN(MAX(0,MAX(0,G$59)),Paramètres!$C$78)*Paramètres!$C$79+MAX(0,MAX(0,G$59)-Paramètres!$C$78)*Paramètres!$C$80))</f>
        <v>1242847.75359843</v>
      </c>
      <c r="H171" s="24" t="n">
        <f aca="false">H170+H$66+Paramètres!$C$86*H127-((MIN(MAX(0,MAX(0,H$59)+Paramètres!$C$86*H127),Paramètres!$C$78)*Paramètres!$C$79+MAX(0,MAX(0,H$59)+Paramètres!$C$86*H127-Paramètres!$C$78)*Paramètres!$C$80)-(MIN(MAX(0,MAX(0,H$59)),Paramètres!$C$78)*Paramètres!$C$79+MAX(0,MAX(0,H$59)-Paramètres!$C$78)*Paramètres!$C$80))</f>
        <v>1738020.05005449</v>
      </c>
      <c r="I171" s="24" t="n">
        <f aca="false">I170+I$66+Paramètres!$C$86*I127-((MIN(MAX(0,MAX(0,I$59)+Paramètres!$C$86*I127),Paramètres!$C$78)*Paramètres!$C$79+MAX(0,MAX(0,I$59)+Paramètres!$C$86*I127-Paramètres!$C$78)*Paramètres!$C$80)-(MIN(MAX(0,MAX(0,I$59)),Paramètres!$C$78)*Paramètres!$C$79+MAX(0,MAX(0,I$59)-Paramètres!$C$78)*Paramètres!$C$80))</f>
        <v>2227750.66305551</v>
      </c>
      <c r="J171" s="24" t="n">
        <f aca="false">J170+J$66+Paramètres!$C$86*J127-((MIN(MAX(0,MAX(0,J$59)+Paramètres!$C$86*J127),Paramètres!$C$78)*Paramètres!$C$79+MAX(0,MAX(0,J$59)+Paramètres!$C$86*J127-Paramètres!$C$78)*Paramètres!$C$80)-(MIN(MAX(0,MAX(0,J$59)),Paramètres!$C$78)*Paramètres!$C$79+MAX(0,MAX(0,J$59)-Paramètres!$C$78)*Paramètres!$C$80))</f>
        <v>2476093.77905207</v>
      </c>
      <c r="K171" s="24" t="n">
        <f aca="false">K170+K$66+Paramètres!$C$86*K127-((MIN(MAX(0,MAX(0,K$59)+Paramètres!$C$86*K127),Paramètres!$C$78)*Paramètres!$C$79+MAX(0,MAX(0,K$59)+Paramètres!$C$86*K127-Paramètres!$C$78)*Paramètres!$C$80)-(MIN(MAX(0,MAX(0,K$59)),Paramètres!$C$78)*Paramètres!$C$79+MAX(0,MAX(0,K$59)-Paramètres!$C$78)*Paramètres!$C$80))</f>
        <v>2935698.53878437</v>
      </c>
      <c r="L171" s="24" t="n">
        <f aca="false">L170+L$66+Paramètres!$C$86*L127-((MIN(MAX(0,MAX(0,L$59)+Paramètres!$C$86*L127),Paramètres!$C$78)*Paramètres!$C$79+MAX(0,MAX(0,L$59)+Paramètres!$C$86*L127-Paramètres!$C$78)*Paramètres!$C$80)-(MIN(MAX(0,MAX(0,L$59)),Paramètres!$C$78)*Paramètres!$C$79+MAX(0,MAX(0,L$59)-Paramètres!$C$78)*Paramètres!$C$80))</f>
        <v>3625105.67838281</v>
      </c>
      <c r="M171" s="24" t="n">
        <f aca="false">M170+M$66+Paramètres!$C$86*M127-((MIN(MAX(0,MAX(0,M$59)+Paramètres!$C$86*M127),Paramètres!$C$78)*Paramètres!$C$79+MAX(0,MAX(0,M$59)+Paramètres!$C$86*M127-Paramètres!$C$78)*Paramètres!$C$80)-(MIN(MAX(0,MAX(0,M$59)),Paramètres!$C$78)*Paramètres!$C$79+MAX(0,MAX(0,M$59)-Paramètres!$C$78)*Paramètres!$C$80))</f>
        <v>4774117.57771355</v>
      </c>
      <c r="N171" s="24" t="n">
        <f aca="false">N170+N$66+Paramètres!$C$86*N127-((MIN(MAX(0,MAX(0,N$59)+Paramètres!$C$86*N127),Paramètres!$C$78)*Paramètres!$C$79+MAX(0,MAX(0,N$59)+Paramètres!$C$86*N127-Paramètres!$C$78)*Paramètres!$C$80)-(MIN(MAX(0,MAX(0,N$59)),Paramètres!$C$78)*Paramètres!$C$79+MAX(0,MAX(0,N$59)-Paramètres!$C$78)*Paramètres!$C$80))</f>
        <v>5923129.47704429</v>
      </c>
    </row>
    <row r="172" customFormat="false" ht="15" hidden="false" customHeight="false" outlineLevel="0" collapsed="false">
      <c r="B172" s="11" t="s">
        <v>352</v>
      </c>
      <c r="C172" s="24" t="n">
        <f aca="false">C171+C$66+Paramètres!$C$86*C128-((MIN(MAX(0,MAX(0,C$59)+Paramètres!$C$86*C128),Paramètres!$C$78)*Paramètres!$C$79+MAX(0,MAX(0,C$59)+Paramètres!$C$86*C128-Paramètres!$C$78)*Paramètres!$C$80)-(MIN(MAX(0,MAX(0,C$59)),Paramètres!$C$78)*Paramètres!$C$79+MAX(0,MAX(0,C$59)-Paramètres!$C$78)*Paramètres!$C$80))</f>
        <v>1826953.05934932</v>
      </c>
      <c r="D172" s="24" t="n">
        <f aca="false">D171+D$66+Paramètres!$C$86*D128-((MIN(MAX(0,MAX(0,D$59)+Paramètres!$C$86*D128),Paramètres!$C$78)*Paramètres!$C$79+MAX(0,MAX(0,D$59)+Paramètres!$C$86*D128-Paramètres!$C$78)*Paramètres!$C$80)-(MIN(MAX(0,MAX(0,D$59)),Paramètres!$C$78)*Paramètres!$C$79+MAX(0,MAX(0,D$59)-Paramètres!$C$78)*Paramètres!$C$80))</f>
        <v>0</v>
      </c>
      <c r="E172" s="24" t="n">
        <f aca="false">E171+E$66+Paramètres!$C$86*E128-((MIN(MAX(0,MAX(0,E$59)+Paramètres!$C$86*E128),Paramètres!$C$78)*Paramètres!$C$79+MAX(0,MAX(0,E$59)+Paramètres!$C$86*E128-Paramètres!$C$78)*Paramètres!$C$80)-(MIN(MAX(0,MAX(0,E$59)),Paramètres!$C$78)*Paramètres!$C$79+MAX(0,MAX(0,E$59)-Paramètres!$C$78)*Paramètres!$C$80))</f>
        <v>159034.954441542</v>
      </c>
      <c r="F172" s="24" t="n">
        <f aca="false">F171+F$66+Paramètres!$C$86*F128-((MIN(MAX(0,MAX(0,F$59)+Paramètres!$C$86*F128),Paramètres!$C$78)*Paramètres!$C$79+MAX(0,MAX(0,F$59)+Paramètres!$C$86*F128-Paramètres!$C$78)*Paramètres!$C$80)-(MIN(MAX(0,MAX(0,F$59)),Paramètres!$C$78)*Paramètres!$C$79+MAX(0,MAX(0,F$59)-Paramètres!$C$78)*Paramètres!$C$80))</f>
        <v>760770.543817197</v>
      </c>
      <c r="G172" s="24" t="n">
        <f aca="false">G171+G$66+Paramètres!$C$86*G128-((MIN(MAX(0,MAX(0,G$59)+Paramètres!$C$86*G128),Paramètres!$C$78)*Paramètres!$C$79+MAX(0,MAX(0,G$59)+Paramètres!$C$86*G128-Paramètres!$C$78)*Paramètres!$C$80)-(MIN(MAX(0,MAX(0,G$59)),Paramètres!$C$78)*Paramètres!$C$79+MAX(0,MAX(0,G$59)-Paramètres!$C$78)*Paramètres!$C$80))</f>
        <v>1306565.33484152</v>
      </c>
      <c r="H172" s="24" t="n">
        <f aca="false">H171+H$66+Paramètres!$C$86*H128-((MIN(MAX(0,MAX(0,H$59)+Paramètres!$C$86*H128),Paramètres!$C$78)*Paramètres!$C$79+MAX(0,MAX(0,H$59)+Paramètres!$C$86*H128-Paramètres!$C$78)*Paramètres!$C$80)-(MIN(MAX(0,MAX(0,H$59)),Paramètres!$C$78)*Paramètres!$C$79+MAX(0,MAX(0,H$59)-Paramètres!$C$78)*Paramètres!$C$80))</f>
        <v>1826953.05934932</v>
      </c>
      <c r="I172" s="24" t="n">
        <f aca="false">I171+I$66+Paramètres!$C$86*I128-((MIN(MAX(0,MAX(0,I$59)+Paramètres!$C$86*I128),Paramètres!$C$78)*Paramètres!$C$79+MAX(0,MAX(0,I$59)+Paramètres!$C$86*I128-Paramètres!$C$78)*Paramètres!$C$80)-(MIN(MAX(0,MAX(0,I$59)),Paramètres!$C$78)*Paramètres!$C$79+MAX(0,MAX(0,I$59)-Paramètres!$C$78)*Paramètres!$C$80))</f>
        <v>2341715.98819682</v>
      </c>
      <c r="J172" s="24" t="n">
        <f aca="false">J171+J$66+Paramètres!$C$86*J128-((MIN(MAX(0,MAX(0,J$59)+Paramètres!$C$86*J128),Paramètres!$C$78)*Paramètres!$C$79+MAX(0,MAX(0,J$59)+Paramètres!$C$86*J128-Paramètres!$C$78)*Paramètres!$C$80)-(MIN(MAX(0,MAX(0,J$59)),Paramètres!$C$78)*Paramètres!$C$79+MAX(0,MAX(0,J$59)-Paramètres!$C$78)*Paramètres!$C$80))</f>
        <v>2602763.62469046</v>
      </c>
      <c r="K172" s="24" t="n">
        <f aca="false">K171+K$66+Paramètres!$C$86*K128-((MIN(MAX(0,MAX(0,K$59)+Paramètres!$C$86*K128),Paramètres!$C$78)*Paramètres!$C$79+MAX(0,MAX(0,K$59)+Paramètres!$C$86*K128-Paramètres!$C$78)*Paramètres!$C$80)-(MIN(MAX(0,MAX(0,K$59)),Paramètres!$C$78)*Paramètres!$C$79+MAX(0,MAX(0,K$59)-Paramètres!$C$78)*Paramètres!$C$80))</f>
        <v>3085880.44380535</v>
      </c>
      <c r="L172" s="24" t="n">
        <f aca="false">L171+L$66+Paramètres!$C$86*L128-((MIN(MAX(0,MAX(0,L$59)+Paramètres!$C$86*L128),Paramètres!$C$78)*Paramètres!$C$79+MAX(0,MAX(0,L$59)+Paramètres!$C$86*L128-Paramètres!$C$78)*Paramètres!$C$80)-(MIN(MAX(0,MAX(0,L$59)),Paramètres!$C$78)*Paramètres!$C$79+MAX(0,MAX(0,L$59)-Paramètres!$C$78)*Paramètres!$C$80))</f>
        <v>3810555.6724777</v>
      </c>
      <c r="M172" s="24" t="n">
        <f aca="false">M171+M$66+Paramètres!$C$86*M128-((MIN(MAX(0,MAX(0,M$59)+Paramètres!$C$86*M128),Paramètres!$C$78)*Paramètres!$C$79+MAX(0,MAX(0,M$59)+Paramètres!$C$86*M128-Paramètres!$C$78)*Paramètres!$C$80)-(MIN(MAX(0,MAX(0,M$59)),Paramètres!$C$78)*Paramètres!$C$79+MAX(0,MAX(0,M$59)-Paramètres!$C$78)*Paramètres!$C$80))</f>
        <v>5018347.72026493</v>
      </c>
      <c r="N172" s="24" t="n">
        <f aca="false">N171+N$66+Paramètres!$C$86*N128-((MIN(MAX(0,MAX(0,N$59)+Paramètres!$C$86*N128),Paramètres!$C$78)*Paramètres!$C$79+MAX(0,MAX(0,N$59)+Paramètres!$C$86*N128-Paramètres!$C$78)*Paramètres!$C$80)-(MIN(MAX(0,MAX(0,N$59)),Paramètres!$C$78)*Paramètres!$C$79+MAX(0,MAX(0,N$59)-Paramètres!$C$78)*Paramètres!$C$80))</f>
        <v>6226139.76805217</v>
      </c>
    </row>
    <row r="173" customFormat="false" ht="15" hidden="false" customHeight="false" outlineLevel="0" collapsed="false">
      <c r="B173" s="11" t="s">
        <v>353</v>
      </c>
      <c r="C173" s="24" t="n">
        <f aca="false">C172+C$66+Paramètres!$C$86*C129-((MIN(MAX(0,MAX(0,C$59)+Paramètres!$C$86*C129),Paramètres!$C$78)*Paramètres!$C$79+MAX(0,MAX(0,C$59)+Paramètres!$C$86*C129-Paramètres!$C$78)*Paramètres!$C$80)-(MIN(MAX(0,MAX(0,C$59)),Paramètres!$C$78)*Paramètres!$C$79+MAX(0,MAX(0,C$59)-Paramètres!$C$78)*Paramètres!$C$80))</f>
        <v>1920247.54376085</v>
      </c>
      <c r="D173" s="24" t="n">
        <f aca="false">D172+D$66+Paramètres!$C$86*D129-((MIN(MAX(0,MAX(0,D$59)+Paramètres!$C$86*D129),Paramètres!$C$78)*Paramètres!$C$79+MAX(0,MAX(0,D$59)+Paramètres!$C$86*D129-Paramètres!$C$78)*Paramètres!$C$80)-(MIN(MAX(0,MAX(0,D$59)),Paramètres!$C$78)*Paramètres!$C$79+MAX(0,MAX(0,D$59)-Paramètres!$C$78)*Paramètres!$C$80))</f>
        <v>0</v>
      </c>
      <c r="E173" s="24" t="n">
        <f aca="false">E172+E$66+Paramètres!$C$86*E129-((MIN(MAX(0,MAX(0,E$59)+Paramètres!$C$86*E129),Paramètres!$C$78)*Paramètres!$C$79+MAX(0,MAX(0,E$59)+Paramètres!$C$86*E129-Paramètres!$C$78)*Paramètres!$C$80)-(MIN(MAX(0,MAX(0,E$59)),Paramètres!$C$78)*Paramètres!$C$79+MAX(0,MAX(0,E$59)-Paramètres!$C$78)*Paramètres!$C$80))</f>
        <v>167618.640506463</v>
      </c>
      <c r="F173" s="24" t="n">
        <f aca="false">F172+F$66+Paramètres!$C$86*F129-((MIN(MAX(0,MAX(0,F$59)+Paramètres!$C$86*F129),Paramètres!$C$78)*Paramètres!$C$79+MAX(0,MAX(0,F$59)+Paramètres!$C$86*F129-Paramètres!$C$78)*Paramètres!$C$80)-(MIN(MAX(0,MAX(0,F$59)),Paramètres!$C$78)*Paramètres!$C$79+MAX(0,MAX(0,F$59)-Paramètres!$C$78)*Paramètres!$C$80))</f>
        <v>800080.860669414</v>
      </c>
      <c r="G173" s="24" t="n">
        <f aca="false">G172+G$66+Paramètres!$C$86*G129-((MIN(MAX(0,MAX(0,G$59)+Paramètres!$C$86*G129),Paramètres!$C$78)*Paramètres!$C$79+MAX(0,MAX(0,G$59)+Paramètres!$C$86*G129-Paramètres!$C$78)*Paramètres!$C$80)-(MIN(MAX(0,MAX(0,G$59)),Paramètres!$C$78)*Paramètres!$C$79+MAX(0,MAX(0,G$59)-Paramètres!$C$78)*Paramètres!$C$80))</f>
        <v>1373395.72589716</v>
      </c>
      <c r="H173" s="24" t="n">
        <f aca="false">H172+H$66+Paramètres!$C$86*H129-((MIN(MAX(0,MAX(0,H$59)+Paramètres!$C$86*H129),Paramètres!$C$78)*Paramètres!$C$79+MAX(0,MAX(0,H$59)+Paramètres!$C$86*H129-Paramètres!$C$78)*Paramètres!$C$80)-(MIN(MAX(0,MAX(0,H$59)),Paramètres!$C$78)*Paramètres!$C$79+MAX(0,MAX(0,H$59)-Paramètres!$C$78)*Paramètres!$C$80))</f>
        <v>1920247.54376085</v>
      </c>
      <c r="I173" s="24" t="n">
        <f aca="false">I172+I$66+Paramètres!$C$86*I129-((MIN(MAX(0,MAX(0,I$59)+Paramètres!$C$86*I129),Paramètres!$C$78)*Paramètres!$C$79+MAX(0,MAX(0,I$59)+Paramètres!$C$86*I129-Paramètres!$C$78)*Paramètres!$C$80)-(MIN(MAX(0,MAX(0,I$59)),Paramètres!$C$78)*Paramètres!$C$79+MAX(0,MAX(0,I$59)-Paramètres!$C$78)*Paramètres!$C$80))</f>
        <v>2461275.03194542</v>
      </c>
      <c r="J173" s="24" t="n">
        <f aca="false">J172+J$66+Paramètres!$C$86*J129-((MIN(MAX(0,MAX(0,J$59)+Paramètres!$C$86*J129),Paramètres!$C$78)*Paramètres!$C$79+MAX(0,MAX(0,J$59)+Paramètres!$C$86*J129-Paramètres!$C$78)*Paramètres!$C$80)-(MIN(MAX(0,MAX(0,J$59)),Paramètres!$C$78)*Paramètres!$C$79+MAX(0,MAX(0,J$59)-Paramètres!$C$78)*Paramètres!$C$80))</f>
        <v>2735650.76029534</v>
      </c>
      <c r="K173" s="24" t="n">
        <f aca="false">K172+K$66+Paramètres!$C$86*K129-((MIN(MAX(0,MAX(0,K$59)+Paramètres!$C$86*K129),Paramètres!$C$78)*Paramètres!$C$79+MAX(0,MAX(0,K$59)+Paramètres!$C$86*K129-Paramètres!$C$78)*Paramètres!$C$80)-(MIN(MAX(0,MAX(0,K$59)),Paramètres!$C$78)*Paramètres!$C$79+MAX(0,MAX(0,K$59)-Paramètres!$C$78)*Paramètres!$C$80))</f>
        <v>3243433.6726527</v>
      </c>
      <c r="L173" s="24" t="n">
        <f aca="false">L172+L$66+Paramètres!$C$86*L129-((MIN(MAX(0,MAX(0,L$59)+Paramètres!$C$86*L129),Paramètres!$C$78)*Paramètres!$C$79+MAX(0,MAX(0,L$59)+Paramètres!$C$86*L129-Paramètres!$C$78)*Paramètres!$C$80)-(MIN(MAX(0,MAX(0,L$59)),Paramètres!$C$78)*Paramètres!$C$79+MAX(0,MAX(0,L$59)-Paramètres!$C$78)*Paramètres!$C$80))</f>
        <v>4005108.04118875</v>
      </c>
      <c r="M173" s="24" t="n">
        <f aca="false">M172+M$66+Paramètres!$C$86*M129-((MIN(MAX(0,MAX(0,M$59)+Paramètres!$C$86*M129),Paramètres!$C$78)*Paramètres!$C$79+MAX(0,MAX(0,M$59)+Paramètres!$C$86*M129-Paramètres!$C$78)*Paramètres!$C$80)-(MIN(MAX(0,MAX(0,M$59)),Paramètres!$C$78)*Paramètres!$C$79+MAX(0,MAX(0,M$59)-Paramètres!$C$78)*Paramètres!$C$80))</f>
        <v>5274565.32208215</v>
      </c>
      <c r="N173" s="24" t="n">
        <f aca="false">N172+N$66+Paramètres!$C$86*N129-((MIN(MAX(0,MAX(0,N$59)+Paramètres!$C$86*N129),Paramètres!$C$78)*Paramètres!$C$79+MAX(0,MAX(0,N$59)+Paramètres!$C$86*N129-Paramètres!$C$78)*Paramètres!$C$80)-(MIN(MAX(0,MAX(0,N$59)),Paramètres!$C$78)*Paramètres!$C$79+MAX(0,MAX(0,N$59)-Paramètres!$C$78)*Paramètres!$C$80))</f>
        <v>6544022.60297556</v>
      </c>
    </row>
    <row r="174" customFormat="false" ht="15" hidden="false" customHeight="false" outlineLevel="0" collapsed="false">
      <c r="B174" s="11" t="s">
        <v>354</v>
      </c>
      <c r="C174" s="24" t="n">
        <f aca="false">C173+C$66+Paramètres!$C$86*C130-((MIN(MAX(0,MAX(0,C$59)+Paramètres!$C$86*C130),Paramètres!$C$78)*Paramètres!$C$79+MAX(0,MAX(0,C$59)+Paramètres!$C$86*C130-Paramètres!$C$78)*Paramètres!$C$80)-(MIN(MAX(0,MAX(0,C$59)),Paramètres!$C$78)*Paramètres!$C$79+MAX(0,MAX(0,C$59)-Paramètres!$C$78)*Paramètres!$C$80))</f>
        <v>2018186.99917165</v>
      </c>
      <c r="D174" s="24" t="n">
        <f aca="false">D173+D$66+Paramètres!$C$86*D130-((MIN(MAX(0,MAX(0,D$59)+Paramètres!$C$86*D130),Paramètres!$C$78)*Paramètres!$C$79+MAX(0,MAX(0,D$59)+Paramètres!$C$86*D130-Paramètres!$C$78)*Paramètres!$C$80)-(MIN(MAX(0,MAX(0,D$59)),Paramètres!$C$78)*Paramètres!$C$79+MAX(0,MAX(0,D$59)-Paramètres!$C$78)*Paramètres!$C$80))</f>
        <v>0</v>
      </c>
      <c r="E174" s="24" t="n">
        <f aca="false">E173+E$66+Paramètres!$C$86*E130-((MIN(MAX(0,MAX(0,E$59)+Paramètres!$C$86*E130),Paramètres!$C$78)*Paramètres!$C$79+MAX(0,MAX(0,E$59)+Paramètres!$C$86*E130-Paramètres!$C$78)*Paramètres!$C$80)-(MIN(MAX(0,MAX(0,E$59)),Paramètres!$C$78)*Paramètres!$C$79+MAX(0,MAX(0,E$59)-Paramètres!$C$78)*Paramètres!$C$80))</f>
        <v>176662.341544253</v>
      </c>
      <c r="F174" s="24" t="n">
        <f aca="false">F173+F$66+Paramètres!$C$86*F130-((MIN(MAX(0,MAX(0,F$59)+Paramètres!$C$86*F130),Paramètres!$C$78)*Paramètres!$C$79+MAX(0,MAX(0,F$59)+Paramètres!$C$86*F130-Paramètres!$C$78)*Paramètres!$C$80)-(MIN(MAX(0,MAX(0,F$59)),Paramètres!$C$78)*Paramètres!$C$79+MAX(0,MAX(0,F$59)-Paramètres!$C$78)*Paramètres!$C$80))</f>
        <v>841316.040570207</v>
      </c>
      <c r="G174" s="24" t="n">
        <f aca="false">G173+G$66+Paramètres!$C$86*G130-((MIN(MAX(0,MAX(0,G$59)+Paramètres!$C$86*G130),Paramètres!$C$78)*Paramètres!$C$79+MAX(0,MAX(0,G$59)+Paramètres!$C$86*G130-Paramètres!$C$78)*Paramètres!$C$80)-(MIN(MAX(0,MAX(0,G$59)),Paramètres!$C$78)*Paramètres!$C$79+MAX(0,MAX(0,G$59)-Paramètres!$C$78)*Paramètres!$C$80))</f>
        <v>1443541.25940316</v>
      </c>
      <c r="H174" s="24" t="n">
        <f aca="false">H173+H$66+Paramètres!$C$86*H130-((MIN(MAX(0,MAX(0,H$59)+Paramètres!$C$86*H130),Paramètres!$C$78)*Paramètres!$C$79+MAX(0,MAX(0,H$59)+Paramètres!$C$86*H130-Paramètres!$C$78)*Paramètres!$C$80)-(MIN(MAX(0,MAX(0,H$59)),Paramètres!$C$78)*Paramètres!$C$79+MAX(0,MAX(0,H$59)-Paramètres!$C$78)*Paramètres!$C$80))</f>
        <v>2018186.99917165</v>
      </c>
      <c r="I174" s="24" t="n">
        <f aca="false">I173+I$66+Paramètres!$C$86*I130-((MIN(MAX(0,MAX(0,I$59)+Paramètres!$C$86*I130),Paramètres!$C$78)*Paramètres!$C$79+MAX(0,MAX(0,I$59)+Paramètres!$C$86*I130-Paramètres!$C$78)*Paramètres!$C$80)-(MIN(MAX(0,MAX(0,I$59)),Paramètres!$C$78)*Paramètres!$C$79+MAX(0,MAX(0,I$59)-Paramètres!$C$78)*Paramètres!$C$80))</f>
        <v>2586791.38601077</v>
      </c>
      <c r="J174" s="24" t="n">
        <f aca="false">J173+J$66+Paramètres!$C$86*J130-((MIN(MAX(0,MAX(0,J$59)+Paramètres!$C$86*J130),Paramètres!$C$78)*Paramètres!$C$79+MAX(0,MAX(0,J$59)+Paramètres!$C$86*J130-Paramètres!$C$78)*Paramètres!$C$80)-(MIN(MAX(0,MAX(0,J$59)),Paramètres!$C$78)*Paramètres!$C$79+MAX(0,MAX(0,J$59)-Paramètres!$C$78)*Paramètres!$C$80))</f>
        <v>2875159.30971454</v>
      </c>
      <c r="K174" s="24" t="n">
        <f aca="false">K173+K$66+Paramètres!$C$86*K130-((MIN(MAX(0,MAX(0,K$59)+Paramètres!$C$86*K130),Paramètres!$C$78)*Paramètres!$C$79+MAX(0,MAX(0,K$59)+Paramètres!$C$86*K130-Paramètres!$C$78)*Paramètres!$C$80)-(MIN(MAX(0,MAX(0,K$59)),Paramètres!$C$78)*Paramètres!$C$79+MAX(0,MAX(0,K$59)-Paramètres!$C$78)*Paramètres!$C$80))</f>
        <v>3408837.36137513</v>
      </c>
      <c r="L174" s="24" t="n">
        <f aca="false">L173+L$66+Paramètres!$C$86*L130-((MIN(MAX(0,MAX(0,L$59)+Paramètres!$C$86*L130),Paramètres!$C$78)*Paramètres!$C$79+MAX(0,MAX(0,L$59)+Paramètres!$C$86*L130-Paramètres!$C$78)*Paramètres!$C$80)-(MIN(MAX(0,MAX(0,L$59)),Paramètres!$C$78)*Paramètres!$C$79+MAX(0,MAX(0,L$59)-Paramètres!$C$78)*Paramètres!$C$80))</f>
        <v>4209354.43886601</v>
      </c>
      <c r="M174" s="24" t="n">
        <f aca="false">M173+M$66+Paramètres!$C$86*M130-((MIN(MAX(0,MAX(0,M$59)+Paramètres!$C$86*M130),Paramètres!$C$78)*Paramètres!$C$79+MAX(0,MAX(0,M$59)+Paramètres!$C$86*M130-Paramètres!$C$78)*Paramètres!$C$80)-(MIN(MAX(0,MAX(0,M$59)),Paramètres!$C$78)*Paramètres!$C$79+MAX(0,MAX(0,M$59)-Paramètres!$C$78)*Paramètres!$C$80))</f>
        <v>5543549.56801749</v>
      </c>
      <c r="N174" s="24" t="n">
        <f aca="false">N173+N$66+Paramètres!$C$86*N130-((MIN(MAX(0,MAX(0,N$59)+Paramètres!$C$86*N130),Paramètres!$C$78)*Paramètres!$C$79+MAX(0,MAX(0,N$59)+Paramètres!$C$86*N130-Paramètres!$C$78)*Paramètres!$C$80)-(MIN(MAX(0,MAX(0,N$59)),Paramètres!$C$78)*Paramètres!$C$79+MAX(0,MAX(0,N$59)-Paramètres!$C$78)*Paramètres!$C$80))</f>
        <v>6877744.69716897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LibreOffice/26.2.5.2$Linux_X86_64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2026-10-03T10:48:29Z</dcterms:created>
  <dc:creator>Les Deux Récoltes</dc:creator>
  <dc:description/>
  <dc:language>fr-FR</dc:language>
  <cp:lastModifiedBy/>
  <dcterms:modified xsi:type="dcterms:W3CDTF">2026-10-03T11:59:11Z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